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" sheetId="3" r:id="rId1"/>
  </sheets>
  <definedNames>
    <definedName name="_xlnm._FilterDatabase" localSheetId="0" hidden="1">成绩!$A$2:$H$2</definedName>
  </definedNames>
  <calcPr calcId="144525"/>
</workbook>
</file>

<file path=xl/sharedStrings.xml><?xml version="1.0" encoding="utf-8"?>
<sst xmlns="http://schemas.openxmlformats.org/spreadsheetml/2006/main" count="418" uniqueCount="149">
  <si>
    <t>2020年度颍上县公开招聘编外幼儿园教师体检人员名单</t>
  </si>
  <si>
    <t>报考号</t>
  </si>
  <si>
    <t>职位代码</t>
  </si>
  <si>
    <t>姓名</t>
  </si>
  <si>
    <t>准考证号</t>
  </si>
  <si>
    <t>教育综合</t>
  </si>
  <si>
    <t>专业成绩</t>
  </si>
  <si>
    <t>笔试成绩</t>
  </si>
  <si>
    <t>是否有学前教育经历</t>
  </si>
  <si>
    <t>体检时间</t>
  </si>
  <si>
    <t>01-幼儿教师</t>
  </si>
  <si>
    <t>朱仁平</t>
  </si>
  <si>
    <t>无</t>
  </si>
  <si>
    <t>范簪簪</t>
  </si>
  <si>
    <t>有</t>
  </si>
  <si>
    <t>崔越越</t>
  </si>
  <si>
    <t>谢二妮</t>
  </si>
  <si>
    <t>高瑞</t>
  </si>
  <si>
    <t>刘怀敏</t>
  </si>
  <si>
    <t>刘言</t>
  </si>
  <si>
    <t>汪新娟</t>
  </si>
  <si>
    <t>孙瑞</t>
  </si>
  <si>
    <t>白相余</t>
  </si>
  <si>
    <t>范书悦</t>
  </si>
  <si>
    <t>江雨晴</t>
  </si>
  <si>
    <t>吴荣身</t>
  </si>
  <si>
    <t>牛西文</t>
  </si>
  <si>
    <t>蔡梦娜</t>
  </si>
  <si>
    <t>魏园园</t>
  </si>
  <si>
    <t>刘洁育</t>
  </si>
  <si>
    <t>王占云</t>
  </si>
  <si>
    <t>李守艳</t>
  </si>
  <si>
    <t>陈晓迪</t>
  </si>
  <si>
    <t>余纪叶</t>
  </si>
  <si>
    <t>牛佳惠</t>
  </si>
  <si>
    <t>赵婷婷</t>
  </si>
  <si>
    <t>李璐瑶</t>
  </si>
  <si>
    <t>卢晓宁</t>
  </si>
  <si>
    <t>孙莉</t>
  </si>
  <si>
    <t>郑冬梅</t>
  </si>
  <si>
    <t>江盼盼</t>
  </si>
  <si>
    <t>陈秀娟</t>
  </si>
  <si>
    <t>周亚楠</t>
  </si>
  <si>
    <t>钱楚钰</t>
  </si>
  <si>
    <t>徐小勤</t>
  </si>
  <si>
    <t>靳雪芹</t>
  </si>
  <si>
    <t>张洁</t>
  </si>
  <si>
    <t>徐保瑞</t>
  </si>
  <si>
    <t>王丹丹</t>
  </si>
  <si>
    <t>崔娅莉</t>
  </si>
  <si>
    <t>陈梦</t>
  </si>
  <si>
    <t>蒋雅婷</t>
  </si>
  <si>
    <t>李潮媛</t>
  </si>
  <si>
    <t>孙映雪</t>
  </si>
  <si>
    <t>程晓雪</t>
  </si>
  <si>
    <t>梁爽</t>
  </si>
  <si>
    <t>杨嫚</t>
  </si>
  <si>
    <t>徐邦志</t>
  </si>
  <si>
    <t>陶娜</t>
  </si>
  <si>
    <t>邓明利</t>
  </si>
  <si>
    <t>韩越男</t>
  </si>
  <si>
    <t>赵雨晴</t>
  </si>
  <si>
    <t>冯心怡</t>
  </si>
  <si>
    <t>王丹</t>
  </si>
  <si>
    <t>高锐</t>
  </si>
  <si>
    <t>曹新可</t>
  </si>
  <si>
    <t>谭竹君</t>
  </si>
  <si>
    <t>陈晓萌</t>
  </si>
  <si>
    <t>陈添君</t>
  </si>
  <si>
    <t>刘晓梅</t>
  </si>
  <si>
    <t>刘雪雯</t>
  </si>
  <si>
    <t>杨梦</t>
  </si>
  <si>
    <t>高婉婉</t>
  </si>
  <si>
    <t>韩璐</t>
  </si>
  <si>
    <t>钱利文</t>
  </si>
  <si>
    <t>张小停</t>
  </si>
  <si>
    <t>白慧</t>
  </si>
  <si>
    <t>潘梦雅</t>
  </si>
  <si>
    <t>姜莎</t>
  </si>
  <si>
    <t>李井井</t>
  </si>
  <si>
    <t>宋学勤</t>
  </si>
  <si>
    <t>李婷</t>
  </si>
  <si>
    <t>朱玉淇</t>
  </si>
  <si>
    <t>刘怡雯</t>
  </si>
  <si>
    <t>官春艳</t>
  </si>
  <si>
    <t>彭璐</t>
  </si>
  <si>
    <t>武俊俊</t>
  </si>
  <si>
    <t>王云</t>
  </si>
  <si>
    <t>许晓纯</t>
  </si>
  <si>
    <t>李兴业</t>
  </si>
  <si>
    <t>陈梦雪</t>
  </si>
  <si>
    <t>张容雪</t>
  </si>
  <si>
    <t>张书美</t>
  </si>
  <si>
    <t>林蝶蝶</t>
  </si>
  <si>
    <t>白雪莹</t>
  </si>
  <si>
    <t>夏晓宁</t>
  </si>
  <si>
    <t>郑守利</t>
  </si>
  <si>
    <t>陈梅</t>
  </si>
  <si>
    <t>李先颍</t>
  </si>
  <si>
    <t>张艺璇</t>
  </si>
  <si>
    <t>潘雪梅</t>
  </si>
  <si>
    <t>焦文畅</t>
  </si>
  <si>
    <t>林青</t>
  </si>
  <si>
    <t>白宇辰</t>
  </si>
  <si>
    <t>陈利芹</t>
  </si>
  <si>
    <t>董慧慧</t>
  </si>
  <si>
    <t>万荣</t>
  </si>
  <si>
    <t>白群</t>
  </si>
  <si>
    <t>杨珍</t>
  </si>
  <si>
    <t>郎永梅</t>
  </si>
  <si>
    <t>刘硕</t>
  </si>
  <si>
    <t>胡鑫鑫</t>
  </si>
  <si>
    <t>方露露</t>
  </si>
  <si>
    <t>杨万梅</t>
  </si>
  <si>
    <t>吴鼐</t>
  </si>
  <si>
    <t>梁文文</t>
  </si>
  <si>
    <t>张永娟</t>
  </si>
  <si>
    <t>陈娟娟</t>
  </si>
  <si>
    <t>代柳柳</t>
  </si>
  <si>
    <t>程超</t>
  </si>
  <si>
    <t>王婷</t>
  </si>
  <si>
    <t>朱琰</t>
  </si>
  <si>
    <t>徐冰燕</t>
  </si>
  <si>
    <t>邹敏敏</t>
  </si>
  <si>
    <t>朱国利</t>
  </si>
  <si>
    <t>王贵平</t>
  </si>
  <si>
    <t>王琪</t>
  </si>
  <si>
    <t>王玉丹</t>
  </si>
  <si>
    <t>马维维</t>
  </si>
  <si>
    <t>韩贵</t>
  </si>
  <si>
    <t>徐多婷</t>
  </si>
  <si>
    <t>李思雅</t>
  </si>
  <si>
    <t>陈笑笑</t>
  </si>
  <si>
    <t>张可茜</t>
  </si>
  <si>
    <t>于瑞阳</t>
  </si>
  <si>
    <t>彭雪晴</t>
  </si>
  <si>
    <t>张娜娜</t>
  </si>
  <si>
    <t>罗秀秀</t>
  </si>
  <si>
    <t>张君</t>
  </si>
  <si>
    <t>江利敏</t>
  </si>
  <si>
    <t>王迪</t>
  </si>
  <si>
    <t>朱丽娟</t>
  </si>
  <si>
    <t>武亚凤</t>
  </si>
  <si>
    <t>吴琼</t>
  </si>
  <si>
    <t>冷琼</t>
  </si>
  <si>
    <t>苏艳</t>
  </si>
  <si>
    <t>杨玉</t>
  </si>
  <si>
    <t>孙悦</t>
  </si>
  <si>
    <t>张楚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</si>
</sst>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topLeftCell="B3" workbookViewId="0">
      <selection activeCell="K34" sqref="K34"/>
    </sheetView>
  </sheetViews>
  <sheetFormatPr defaultColWidth="9" defaultRowHeight="15" customHeight="1"/>
  <cols>
    <col min="1" max="1" width="21.875" style="1" hidden="1" customWidth="1"/>
    <col min="2" max="2" width="10.625" style="1" customWidth="1"/>
    <col min="3" max="3" width="6.25" style="1" customWidth="1"/>
    <col min="4" max="4" width="14.375" style="1" customWidth="1"/>
    <col min="5" max="5" width="7.875" style="2" customWidth="1"/>
    <col min="6" max="6" width="9.875" style="2" customWidth="1"/>
    <col min="7" max="7" width="7.875" style="2" customWidth="1"/>
    <col min="8" max="8" width="16.625" style="2" customWidth="1"/>
    <col min="9" max="16384" width="9" style="3"/>
  </cols>
  <sheetData>
    <row r="1" ht="36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customHeight="1" spans="1:9">
      <c r="A3" s="6" t="str">
        <f>"2578202008201336241053"</f>
        <v>2578202008201336241053</v>
      </c>
      <c r="B3" s="6" t="s">
        <v>10</v>
      </c>
      <c r="C3" s="6" t="s">
        <v>11</v>
      </c>
      <c r="D3" s="6" t="str">
        <f>"236000011117"</f>
        <v>236000011117</v>
      </c>
      <c r="E3" s="8">
        <v>76</v>
      </c>
      <c r="F3" s="8">
        <v>83.5</v>
      </c>
      <c r="G3" s="8">
        <f t="shared" ref="G3:G26" si="0">E3*1.2*0.4+F3*1.2*0.6</f>
        <v>96.6</v>
      </c>
      <c r="H3" s="7" t="s">
        <v>12</v>
      </c>
      <c r="I3" s="9">
        <v>44096</v>
      </c>
    </row>
    <row r="4" customHeight="1" spans="1:9">
      <c r="A4" s="6" t="str">
        <f>"257820200819101642289"</f>
        <v>257820200819101642289</v>
      </c>
      <c r="B4" s="6" t="s">
        <v>10</v>
      </c>
      <c r="C4" s="6" t="s">
        <v>13</v>
      </c>
      <c r="D4" s="6" t="str">
        <f>"236000010207"</f>
        <v>236000010207</v>
      </c>
      <c r="E4" s="8">
        <v>81</v>
      </c>
      <c r="F4" s="8">
        <v>79.5</v>
      </c>
      <c r="G4" s="8">
        <f t="shared" si="0"/>
        <v>96.12</v>
      </c>
      <c r="H4" s="7" t="s">
        <v>14</v>
      </c>
      <c r="I4" s="9">
        <v>44096</v>
      </c>
    </row>
    <row r="5" customHeight="1" spans="1:9">
      <c r="A5" s="6" t="str">
        <f>"2578202008201508561080"</f>
        <v>2578202008201508561080</v>
      </c>
      <c r="B5" s="6" t="s">
        <v>10</v>
      </c>
      <c r="C5" s="6" t="s">
        <v>15</v>
      </c>
      <c r="D5" s="6" t="str">
        <f>"236000010810"</f>
        <v>236000010810</v>
      </c>
      <c r="E5" s="8">
        <v>75.5</v>
      </c>
      <c r="F5" s="8">
        <v>81</v>
      </c>
      <c r="G5" s="8">
        <f t="shared" si="0"/>
        <v>94.56</v>
      </c>
      <c r="H5" s="7" t="s">
        <v>12</v>
      </c>
      <c r="I5" s="9">
        <v>44096</v>
      </c>
    </row>
    <row r="6" customHeight="1" spans="1:9">
      <c r="A6" s="6" t="str">
        <f>"257820200819104345350"</f>
        <v>257820200819104345350</v>
      </c>
      <c r="B6" s="6" t="s">
        <v>10</v>
      </c>
      <c r="C6" s="6" t="s">
        <v>16</v>
      </c>
      <c r="D6" s="6" t="str">
        <f>"236000011916"</f>
        <v>236000011916</v>
      </c>
      <c r="E6" s="8">
        <v>75</v>
      </c>
      <c r="F6" s="8">
        <v>76</v>
      </c>
      <c r="G6" s="8">
        <f t="shared" si="0"/>
        <v>90.72</v>
      </c>
      <c r="H6" s="7" t="s">
        <v>12</v>
      </c>
      <c r="I6" s="9">
        <v>44096</v>
      </c>
    </row>
    <row r="7" customHeight="1" spans="1:9">
      <c r="A7" s="6" t="str">
        <f>"257820200819193325758"</f>
        <v>257820200819193325758</v>
      </c>
      <c r="B7" s="6" t="s">
        <v>10</v>
      </c>
      <c r="C7" s="6" t="s">
        <v>17</v>
      </c>
      <c r="D7" s="6" t="str">
        <f>"236000012102"</f>
        <v>236000012102</v>
      </c>
      <c r="E7" s="8">
        <v>73.5</v>
      </c>
      <c r="F7" s="8">
        <v>76.5</v>
      </c>
      <c r="G7" s="8">
        <f t="shared" si="0"/>
        <v>90.36</v>
      </c>
      <c r="H7" s="7" t="s">
        <v>14</v>
      </c>
      <c r="I7" s="9">
        <v>44096</v>
      </c>
    </row>
    <row r="8" customHeight="1" spans="1:9">
      <c r="A8" s="6" t="str">
        <f>"257820200819105307374"</f>
        <v>257820200819105307374</v>
      </c>
      <c r="B8" s="6" t="s">
        <v>10</v>
      </c>
      <c r="C8" s="6" t="s">
        <v>18</v>
      </c>
      <c r="D8" s="6" t="str">
        <f>"236000010804"</f>
        <v>236000010804</v>
      </c>
      <c r="E8" s="8">
        <v>70.5</v>
      </c>
      <c r="F8" s="8">
        <v>77</v>
      </c>
      <c r="G8" s="8">
        <f t="shared" si="0"/>
        <v>89.28</v>
      </c>
      <c r="H8" s="7" t="s">
        <v>14</v>
      </c>
      <c r="I8" s="9">
        <v>44096</v>
      </c>
    </row>
    <row r="9" customHeight="1" spans="1:9">
      <c r="A9" s="6" t="str">
        <f>"2578202008202206151234"</f>
        <v>2578202008202206151234</v>
      </c>
      <c r="B9" s="6" t="s">
        <v>10</v>
      </c>
      <c r="C9" s="6" t="s">
        <v>19</v>
      </c>
      <c r="D9" s="6" t="str">
        <f>"236000010101"</f>
        <v>236000010101</v>
      </c>
      <c r="E9" s="8">
        <v>75.5</v>
      </c>
      <c r="F9" s="8">
        <v>73.5</v>
      </c>
      <c r="G9" s="8">
        <f t="shared" si="0"/>
        <v>89.16</v>
      </c>
      <c r="H9" s="7" t="s">
        <v>14</v>
      </c>
      <c r="I9" s="9">
        <v>44096</v>
      </c>
    </row>
    <row r="10" customHeight="1" spans="1:9">
      <c r="A10" s="6" t="str">
        <f>"257820200819120918473"</f>
        <v>257820200819120918473</v>
      </c>
      <c r="B10" s="6" t="s">
        <v>10</v>
      </c>
      <c r="C10" s="6" t="s">
        <v>20</v>
      </c>
      <c r="D10" s="6" t="str">
        <f>"236000010603"</f>
        <v>236000010603</v>
      </c>
      <c r="E10" s="8">
        <v>76</v>
      </c>
      <c r="F10" s="8">
        <v>72</v>
      </c>
      <c r="G10" s="8">
        <f t="shared" si="0"/>
        <v>88.32</v>
      </c>
      <c r="H10" s="7" t="s">
        <v>14</v>
      </c>
      <c r="I10" s="9">
        <v>44096</v>
      </c>
    </row>
    <row r="11" customHeight="1" spans="1:9">
      <c r="A11" s="6" t="str">
        <f>"257820200819092301132"</f>
        <v>257820200819092301132</v>
      </c>
      <c r="B11" s="6" t="s">
        <v>10</v>
      </c>
      <c r="C11" s="6" t="s">
        <v>21</v>
      </c>
      <c r="D11" s="6" t="str">
        <f>"236000010721"</f>
        <v>236000010721</v>
      </c>
      <c r="E11" s="8">
        <v>74.5</v>
      </c>
      <c r="F11" s="8">
        <v>73</v>
      </c>
      <c r="G11" s="8">
        <f t="shared" si="0"/>
        <v>88.32</v>
      </c>
      <c r="H11" s="7" t="s">
        <v>14</v>
      </c>
      <c r="I11" s="9">
        <v>44096</v>
      </c>
    </row>
    <row r="12" customHeight="1" spans="1:9">
      <c r="A12" s="6" t="str">
        <f>"257820200819113756438"</f>
        <v>257820200819113756438</v>
      </c>
      <c r="B12" s="6" t="s">
        <v>10</v>
      </c>
      <c r="C12" s="6" t="s">
        <v>22</v>
      </c>
      <c r="D12" s="6" t="str">
        <f>"236000011710"</f>
        <v>236000011710</v>
      </c>
      <c r="E12" s="8">
        <v>69.5</v>
      </c>
      <c r="F12" s="8">
        <v>76</v>
      </c>
      <c r="G12" s="8">
        <f t="shared" si="0"/>
        <v>88.08</v>
      </c>
      <c r="H12" s="7" t="s">
        <v>12</v>
      </c>
      <c r="I12" s="9">
        <v>44096</v>
      </c>
    </row>
    <row r="13" customHeight="1" spans="1:9">
      <c r="A13" s="6" t="str">
        <f>"2578202008202146391228"</f>
        <v>2578202008202146391228</v>
      </c>
      <c r="B13" s="6" t="s">
        <v>10</v>
      </c>
      <c r="C13" s="6" t="s">
        <v>23</v>
      </c>
      <c r="D13" s="6" t="str">
        <f>"236000012418"</f>
        <v>236000012418</v>
      </c>
      <c r="E13" s="8">
        <v>70</v>
      </c>
      <c r="F13" s="8">
        <v>75.5</v>
      </c>
      <c r="G13" s="8">
        <f t="shared" si="0"/>
        <v>87.96</v>
      </c>
      <c r="H13" s="7" t="s">
        <v>14</v>
      </c>
      <c r="I13" s="9">
        <v>44096</v>
      </c>
    </row>
    <row r="14" customHeight="1" spans="1:9">
      <c r="A14" s="6" t="str">
        <f>"257820200819183315716"</f>
        <v>257820200819183315716</v>
      </c>
      <c r="B14" s="6" t="s">
        <v>10</v>
      </c>
      <c r="C14" s="6" t="s">
        <v>24</v>
      </c>
      <c r="D14" s="6" t="str">
        <f>"236000012117"</f>
        <v>236000012117</v>
      </c>
      <c r="E14" s="8">
        <v>73.5</v>
      </c>
      <c r="F14" s="8">
        <v>73</v>
      </c>
      <c r="G14" s="8">
        <f t="shared" si="0"/>
        <v>87.84</v>
      </c>
      <c r="H14" s="7" t="s">
        <v>14</v>
      </c>
      <c r="I14" s="9">
        <v>44096</v>
      </c>
    </row>
    <row r="15" customHeight="1" spans="1:9">
      <c r="A15" s="6" t="str">
        <f>"257820200819151308609"</f>
        <v>257820200819151308609</v>
      </c>
      <c r="B15" s="6" t="s">
        <v>10</v>
      </c>
      <c r="C15" s="6" t="s">
        <v>25</v>
      </c>
      <c r="D15" s="6" t="str">
        <f>"236000011906"</f>
        <v>236000011906</v>
      </c>
      <c r="E15" s="8">
        <v>66</v>
      </c>
      <c r="F15" s="8">
        <v>77.5</v>
      </c>
      <c r="G15" s="8">
        <f t="shared" si="0"/>
        <v>87.48</v>
      </c>
      <c r="H15" s="7" t="s">
        <v>14</v>
      </c>
      <c r="I15" s="9">
        <v>44096</v>
      </c>
    </row>
    <row r="16" customHeight="1" spans="1:9">
      <c r="A16" s="6" t="str">
        <f>"2578202008202130111220"</f>
        <v>2578202008202130111220</v>
      </c>
      <c r="B16" s="6" t="s">
        <v>10</v>
      </c>
      <c r="C16" s="6" t="s">
        <v>26</v>
      </c>
      <c r="D16" s="6" t="str">
        <f>"236000010805"</f>
        <v>236000010805</v>
      </c>
      <c r="E16" s="8">
        <v>74</v>
      </c>
      <c r="F16" s="8">
        <v>72</v>
      </c>
      <c r="G16" s="8">
        <f t="shared" si="0"/>
        <v>87.36</v>
      </c>
      <c r="H16" s="7" t="s">
        <v>12</v>
      </c>
      <c r="I16" s="9">
        <v>44096</v>
      </c>
    </row>
    <row r="17" customHeight="1" spans="1:9">
      <c r="A17" s="6" t="str">
        <f>"257820200819163955662"</f>
        <v>257820200819163955662</v>
      </c>
      <c r="B17" s="6" t="s">
        <v>10</v>
      </c>
      <c r="C17" s="6" t="s">
        <v>27</v>
      </c>
      <c r="D17" s="6" t="str">
        <f>"236000011524"</f>
        <v>236000011524</v>
      </c>
      <c r="E17" s="8">
        <v>63.5</v>
      </c>
      <c r="F17" s="8">
        <v>79</v>
      </c>
      <c r="G17" s="8">
        <f t="shared" si="0"/>
        <v>87.36</v>
      </c>
      <c r="H17" s="7" t="s">
        <v>12</v>
      </c>
      <c r="I17" s="9">
        <v>44096</v>
      </c>
    </row>
    <row r="18" customHeight="1" spans="1:9">
      <c r="A18" s="6" t="str">
        <f>"257820200819210100809"</f>
        <v>257820200819210100809</v>
      </c>
      <c r="B18" s="6" t="s">
        <v>10</v>
      </c>
      <c r="C18" s="6" t="s">
        <v>28</v>
      </c>
      <c r="D18" s="6" t="str">
        <f>"236000010529"</f>
        <v>236000010529</v>
      </c>
      <c r="E18" s="8">
        <v>66</v>
      </c>
      <c r="F18" s="8">
        <v>76.5</v>
      </c>
      <c r="G18" s="8">
        <f t="shared" si="0"/>
        <v>86.76</v>
      </c>
      <c r="H18" s="7" t="s">
        <v>14</v>
      </c>
      <c r="I18" s="9">
        <v>44096</v>
      </c>
    </row>
    <row r="19" customHeight="1" spans="1:9">
      <c r="A19" s="6" t="str">
        <f>"257820200819170457678"</f>
        <v>257820200819170457678</v>
      </c>
      <c r="B19" s="6" t="s">
        <v>10</v>
      </c>
      <c r="C19" s="6" t="s">
        <v>29</v>
      </c>
      <c r="D19" s="6" t="str">
        <f>"236000010423"</f>
        <v>236000010423</v>
      </c>
      <c r="E19" s="8">
        <v>68</v>
      </c>
      <c r="F19" s="8">
        <v>75</v>
      </c>
      <c r="G19" s="8">
        <f t="shared" si="0"/>
        <v>86.64</v>
      </c>
      <c r="H19" s="7" t="s">
        <v>14</v>
      </c>
      <c r="I19" s="9">
        <v>44096</v>
      </c>
    </row>
    <row r="20" customHeight="1" spans="1:9">
      <c r="A20" s="6" t="str">
        <f>"257820200819154822628"</f>
        <v>257820200819154822628</v>
      </c>
      <c r="B20" s="6" t="s">
        <v>10</v>
      </c>
      <c r="C20" s="6" t="s">
        <v>30</v>
      </c>
      <c r="D20" s="6" t="str">
        <f>"236000011129"</f>
        <v>236000011129</v>
      </c>
      <c r="E20" s="8">
        <v>71</v>
      </c>
      <c r="F20" s="8">
        <v>73</v>
      </c>
      <c r="G20" s="8">
        <f t="shared" si="0"/>
        <v>86.64</v>
      </c>
      <c r="H20" s="7" t="s">
        <v>14</v>
      </c>
      <c r="I20" s="9">
        <v>44096</v>
      </c>
    </row>
    <row r="21" customHeight="1" spans="1:9">
      <c r="A21" s="6" t="str">
        <f>"257820200819165136672"</f>
        <v>257820200819165136672</v>
      </c>
      <c r="B21" s="6" t="s">
        <v>10</v>
      </c>
      <c r="C21" s="6" t="s">
        <v>31</v>
      </c>
      <c r="D21" s="6" t="str">
        <f>"236000010724"</f>
        <v>236000010724</v>
      </c>
      <c r="E21" s="8">
        <v>72.5</v>
      </c>
      <c r="F21" s="8">
        <v>72</v>
      </c>
      <c r="G21" s="8">
        <f t="shared" si="0"/>
        <v>86.64</v>
      </c>
      <c r="H21" s="7" t="s">
        <v>14</v>
      </c>
      <c r="I21" s="9">
        <v>44096</v>
      </c>
    </row>
    <row r="22" customHeight="1" spans="1:9">
      <c r="A22" s="6" t="str">
        <f>"257820200819192614752"</f>
        <v>257820200819192614752</v>
      </c>
      <c r="B22" s="6" t="s">
        <v>10</v>
      </c>
      <c r="C22" s="6" t="s">
        <v>32</v>
      </c>
      <c r="D22" s="6" t="str">
        <f>"236000011402"</f>
        <v>236000011402</v>
      </c>
      <c r="E22" s="8">
        <v>72</v>
      </c>
      <c r="F22" s="8">
        <v>72</v>
      </c>
      <c r="G22" s="8">
        <f t="shared" si="0"/>
        <v>86.4</v>
      </c>
      <c r="H22" s="7" t="s">
        <v>12</v>
      </c>
      <c r="I22" s="9">
        <v>44096</v>
      </c>
    </row>
    <row r="23" customHeight="1" spans="1:9">
      <c r="A23" s="6" t="str">
        <f>"25782020081909101977"</f>
        <v>25782020081909101977</v>
      </c>
      <c r="B23" s="6" t="s">
        <v>10</v>
      </c>
      <c r="C23" s="6" t="s">
        <v>33</v>
      </c>
      <c r="D23" s="6" t="str">
        <f>"236000011318"</f>
        <v>236000011318</v>
      </c>
      <c r="E23" s="8">
        <v>64.5</v>
      </c>
      <c r="F23" s="8">
        <v>76.5</v>
      </c>
      <c r="G23" s="8">
        <f t="shared" si="0"/>
        <v>86.04</v>
      </c>
      <c r="H23" s="7" t="s">
        <v>14</v>
      </c>
      <c r="I23" s="9">
        <v>44096</v>
      </c>
    </row>
    <row r="24" customHeight="1" spans="1:9">
      <c r="A24" s="6" t="str">
        <f>"257820200819092522145"</f>
        <v>257820200819092522145</v>
      </c>
      <c r="B24" s="6" t="s">
        <v>10</v>
      </c>
      <c r="C24" s="6" t="s">
        <v>34</v>
      </c>
      <c r="D24" s="6" t="str">
        <f>"236000011127"</f>
        <v>236000011127</v>
      </c>
      <c r="E24" s="8">
        <v>73.5</v>
      </c>
      <c r="F24" s="8">
        <v>70</v>
      </c>
      <c r="G24" s="8">
        <f t="shared" si="0"/>
        <v>85.68</v>
      </c>
      <c r="H24" s="7" t="s">
        <v>14</v>
      </c>
      <c r="I24" s="9">
        <v>44096</v>
      </c>
    </row>
    <row r="25" customHeight="1" spans="1:9">
      <c r="A25" s="6" t="str">
        <f>"257820200819094529212"</f>
        <v>257820200819094529212</v>
      </c>
      <c r="B25" s="6" t="s">
        <v>10</v>
      </c>
      <c r="C25" s="6" t="s">
        <v>35</v>
      </c>
      <c r="D25" s="6" t="str">
        <f>"236000010703"</f>
        <v>236000010703</v>
      </c>
      <c r="E25" s="8">
        <v>75.5</v>
      </c>
      <c r="F25" s="8">
        <v>68.5</v>
      </c>
      <c r="G25" s="8">
        <f t="shared" si="0"/>
        <v>85.56</v>
      </c>
      <c r="H25" s="7" t="s">
        <v>14</v>
      </c>
      <c r="I25" s="9">
        <v>44096</v>
      </c>
    </row>
    <row r="26" customHeight="1" spans="1:9">
      <c r="A26" s="6" t="str">
        <f>"25782020081909131594"</f>
        <v>25782020081909131594</v>
      </c>
      <c r="B26" s="6" t="s">
        <v>10</v>
      </c>
      <c r="C26" s="6" t="s">
        <v>36</v>
      </c>
      <c r="D26" s="6" t="str">
        <f>"236000011805"</f>
        <v>236000011805</v>
      </c>
      <c r="E26" s="8">
        <v>65</v>
      </c>
      <c r="F26" s="8">
        <v>75.5</v>
      </c>
      <c r="G26" s="8">
        <f t="shared" si="0"/>
        <v>85.56</v>
      </c>
      <c r="H26" s="7" t="s">
        <v>12</v>
      </c>
      <c r="I26" s="9">
        <v>44096</v>
      </c>
    </row>
    <row r="27" customHeight="1" spans="1:9">
      <c r="A27" s="6" t="str">
        <f>"257820200819101349279"</f>
        <v>257820200819101349279</v>
      </c>
      <c r="B27" s="6" t="s">
        <v>10</v>
      </c>
      <c r="C27" s="6" t="s">
        <v>37</v>
      </c>
      <c r="D27" s="6" t="str">
        <f>"236000011508"</f>
        <v>236000011508</v>
      </c>
      <c r="E27" s="8">
        <v>67</v>
      </c>
      <c r="F27" s="8">
        <v>74</v>
      </c>
      <c r="G27" s="8">
        <f t="shared" ref="G27:G90" si="1">E27*1.2*0.4+F27*1.2*0.6</f>
        <v>85.44</v>
      </c>
      <c r="H27" s="7" t="s">
        <v>14</v>
      </c>
      <c r="I27" s="9">
        <v>44096</v>
      </c>
    </row>
    <row r="28" customHeight="1" spans="1:9">
      <c r="A28" s="6" t="str">
        <f>"257820200820070536885"</f>
        <v>257820200820070536885</v>
      </c>
      <c r="B28" s="6" t="s">
        <v>10</v>
      </c>
      <c r="C28" s="6" t="s">
        <v>38</v>
      </c>
      <c r="D28" s="6" t="str">
        <f>"236000010828"</f>
        <v>236000010828</v>
      </c>
      <c r="E28" s="8">
        <v>70.5</v>
      </c>
      <c r="F28" s="8">
        <v>71.5</v>
      </c>
      <c r="G28" s="8">
        <f t="shared" si="1"/>
        <v>85.32</v>
      </c>
      <c r="H28" s="7" t="s">
        <v>14</v>
      </c>
      <c r="I28" s="9">
        <v>44096</v>
      </c>
    </row>
    <row r="29" customHeight="1" spans="1:9">
      <c r="A29" s="6" t="str">
        <f>"25782020081909104281"</f>
        <v>25782020081909104281</v>
      </c>
      <c r="B29" s="6" t="s">
        <v>10</v>
      </c>
      <c r="C29" s="6" t="s">
        <v>39</v>
      </c>
      <c r="D29" s="6" t="str">
        <f>"236000010204"</f>
        <v>236000010204</v>
      </c>
      <c r="E29" s="8">
        <v>69.5</v>
      </c>
      <c r="F29" s="8">
        <v>72</v>
      </c>
      <c r="G29" s="8">
        <f t="shared" si="1"/>
        <v>85.2</v>
      </c>
      <c r="H29" s="7" t="s">
        <v>14</v>
      </c>
      <c r="I29" s="9">
        <v>44096</v>
      </c>
    </row>
    <row r="30" customHeight="1" spans="1:9">
      <c r="A30" s="6" t="str">
        <f>"25782020081909062861"</f>
        <v>25782020081909062861</v>
      </c>
      <c r="B30" s="6" t="s">
        <v>10</v>
      </c>
      <c r="C30" s="6" t="s">
        <v>40</v>
      </c>
      <c r="D30" s="6" t="str">
        <f>"236000012005"</f>
        <v>236000012005</v>
      </c>
      <c r="E30" s="8">
        <v>69.5</v>
      </c>
      <c r="F30" s="8">
        <v>72</v>
      </c>
      <c r="G30" s="8">
        <f t="shared" si="1"/>
        <v>85.2</v>
      </c>
      <c r="H30" s="7" t="s">
        <v>14</v>
      </c>
      <c r="I30" s="9">
        <v>44096</v>
      </c>
    </row>
    <row r="31" customHeight="1" spans="1:9">
      <c r="A31" s="6" t="str">
        <f>"2578202008210807151266"</f>
        <v>2578202008210807151266</v>
      </c>
      <c r="B31" s="6" t="s">
        <v>10</v>
      </c>
      <c r="C31" s="6" t="s">
        <v>41</v>
      </c>
      <c r="D31" s="6" t="str">
        <f>"236000010815"</f>
        <v>236000010815</v>
      </c>
      <c r="E31" s="8">
        <v>62.5</v>
      </c>
      <c r="F31" s="8">
        <v>76.5</v>
      </c>
      <c r="G31" s="8">
        <f t="shared" si="1"/>
        <v>85.08</v>
      </c>
      <c r="H31" s="7" t="s">
        <v>12</v>
      </c>
      <c r="I31" s="9">
        <v>44096</v>
      </c>
    </row>
    <row r="32" customHeight="1" spans="1:9">
      <c r="A32" s="6" t="str">
        <f>"257820200819125513516"</f>
        <v>257820200819125513516</v>
      </c>
      <c r="B32" s="6" t="s">
        <v>10</v>
      </c>
      <c r="C32" s="6" t="s">
        <v>42</v>
      </c>
      <c r="D32" s="6" t="str">
        <f>"236000011711"</f>
        <v>236000011711</v>
      </c>
      <c r="E32" s="8">
        <v>67</v>
      </c>
      <c r="F32" s="8">
        <v>73.5</v>
      </c>
      <c r="G32" s="8">
        <f t="shared" si="1"/>
        <v>85.08</v>
      </c>
      <c r="H32" s="7" t="s">
        <v>12</v>
      </c>
      <c r="I32" s="9">
        <v>44096</v>
      </c>
    </row>
    <row r="33" customHeight="1" spans="1:9">
      <c r="A33" s="6" t="str">
        <f>"257820200819142605587"</f>
        <v>257820200819142605587</v>
      </c>
      <c r="B33" s="6" t="s">
        <v>10</v>
      </c>
      <c r="C33" s="6" t="s">
        <v>43</v>
      </c>
      <c r="D33" s="6" t="str">
        <f>"236000011525"</f>
        <v>236000011525</v>
      </c>
      <c r="E33" s="8">
        <v>67.5</v>
      </c>
      <c r="F33" s="8">
        <v>73</v>
      </c>
      <c r="G33" s="8">
        <f t="shared" si="1"/>
        <v>84.96</v>
      </c>
      <c r="H33" s="7" t="s">
        <v>12</v>
      </c>
      <c r="I33" s="9">
        <v>44096</v>
      </c>
    </row>
    <row r="34" customHeight="1" spans="1:9">
      <c r="A34" s="6" t="str">
        <f>"25782020081909022225"</f>
        <v>25782020081909022225</v>
      </c>
      <c r="B34" s="6" t="s">
        <v>10</v>
      </c>
      <c r="C34" s="6" t="s">
        <v>44</v>
      </c>
      <c r="D34" s="6" t="str">
        <f>"236000011927"</f>
        <v>236000011927</v>
      </c>
      <c r="E34" s="8">
        <v>72</v>
      </c>
      <c r="F34" s="8">
        <v>70</v>
      </c>
      <c r="G34" s="8">
        <f t="shared" si="1"/>
        <v>84.96</v>
      </c>
      <c r="H34" s="7" t="s">
        <v>12</v>
      </c>
      <c r="I34" s="9">
        <v>44096</v>
      </c>
    </row>
    <row r="35" customHeight="1" spans="1:9">
      <c r="A35" s="6" t="str">
        <f>"2578202008201634471110"</f>
        <v>2578202008201634471110</v>
      </c>
      <c r="B35" s="6" t="s">
        <v>10</v>
      </c>
      <c r="C35" s="6" t="s">
        <v>45</v>
      </c>
      <c r="D35" s="6" t="str">
        <f>"236000010402"</f>
        <v>236000010402</v>
      </c>
      <c r="E35" s="8">
        <v>62</v>
      </c>
      <c r="F35" s="8">
        <v>76.5</v>
      </c>
      <c r="G35" s="8">
        <f t="shared" si="1"/>
        <v>84.84</v>
      </c>
      <c r="H35" s="7" t="s">
        <v>14</v>
      </c>
      <c r="I35" s="9">
        <v>44096</v>
      </c>
    </row>
    <row r="36" customHeight="1" spans="1:9">
      <c r="A36" s="6" t="str">
        <f>"25782020081909103279"</f>
        <v>25782020081909103279</v>
      </c>
      <c r="B36" s="6" t="s">
        <v>10</v>
      </c>
      <c r="C36" s="6" t="s">
        <v>46</v>
      </c>
      <c r="D36" s="6" t="str">
        <f>"236000010111"</f>
        <v>236000010111</v>
      </c>
      <c r="E36" s="8">
        <v>65.5</v>
      </c>
      <c r="F36" s="8">
        <v>74</v>
      </c>
      <c r="G36" s="8">
        <f t="shared" si="1"/>
        <v>84.72</v>
      </c>
      <c r="H36" s="7" t="s">
        <v>14</v>
      </c>
      <c r="I36" s="9">
        <v>44096</v>
      </c>
    </row>
    <row r="37" customHeight="1" spans="1:9">
      <c r="A37" s="6" t="str">
        <f>"257820200819110223390"</f>
        <v>257820200819110223390</v>
      </c>
      <c r="B37" s="6" t="s">
        <v>10</v>
      </c>
      <c r="C37" s="6" t="s">
        <v>47</v>
      </c>
      <c r="D37" s="6" t="str">
        <f>"236000011504"</f>
        <v>236000011504</v>
      </c>
      <c r="E37" s="8">
        <v>73</v>
      </c>
      <c r="F37" s="8">
        <v>69</v>
      </c>
      <c r="G37" s="8">
        <f t="shared" si="1"/>
        <v>84.72</v>
      </c>
      <c r="H37" s="7" t="s">
        <v>14</v>
      </c>
      <c r="I37" s="9">
        <v>44096</v>
      </c>
    </row>
    <row r="38" customHeight="1" spans="1:9">
      <c r="A38" s="6" t="str">
        <f>"25782020081909141198"</f>
        <v>25782020081909141198</v>
      </c>
      <c r="B38" s="6" t="s">
        <v>10</v>
      </c>
      <c r="C38" s="6" t="s">
        <v>48</v>
      </c>
      <c r="D38" s="6" t="str">
        <f>"236000011005"</f>
        <v>236000011005</v>
      </c>
      <c r="E38" s="8">
        <v>79.5</v>
      </c>
      <c r="F38" s="8">
        <v>64.5</v>
      </c>
      <c r="G38" s="8">
        <f t="shared" si="1"/>
        <v>84.6</v>
      </c>
      <c r="H38" s="7" t="s">
        <v>14</v>
      </c>
      <c r="I38" s="9">
        <v>44096</v>
      </c>
    </row>
    <row r="39" customHeight="1" spans="1:9">
      <c r="A39" s="6" t="str">
        <f>"257820200819135042562"</f>
        <v>257820200819135042562</v>
      </c>
      <c r="B39" s="6" t="s">
        <v>10</v>
      </c>
      <c r="C39" s="6" t="s">
        <v>49</v>
      </c>
      <c r="D39" s="6" t="str">
        <f>"236000011029"</f>
        <v>236000011029</v>
      </c>
      <c r="E39" s="8">
        <v>72</v>
      </c>
      <c r="F39" s="8">
        <v>69.5</v>
      </c>
      <c r="G39" s="8">
        <f t="shared" si="1"/>
        <v>84.6</v>
      </c>
      <c r="H39" s="7" t="s">
        <v>14</v>
      </c>
      <c r="I39" s="9">
        <v>44096</v>
      </c>
    </row>
    <row r="40" customHeight="1" spans="1:9">
      <c r="A40" s="6" t="str">
        <f>"2578202008210734101261"</f>
        <v>2578202008210734101261</v>
      </c>
      <c r="B40" s="6" t="s">
        <v>10</v>
      </c>
      <c r="C40" s="6" t="s">
        <v>50</v>
      </c>
      <c r="D40" s="6" t="str">
        <f>"236000010504"</f>
        <v>236000010504</v>
      </c>
      <c r="E40" s="8">
        <v>69.5</v>
      </c>
      <c r="F40" s="8">
        <v>71</v>
      </c>
      <c r="G40" s="8">
        <f t="shared" si="1"/>
        <v>84.48</v>
      </c>
      <c r="H40" s="7" t="s">
        <v>14</v>
      </c>
      <c r="I40" s="9">
        <v>44096</v>
      </c>
    </row>
    <row r="41" customHeight="1" spans="1:9">
      <c r="A41" s="6" t="str">
        <f>"257820200819104704356"</f>
        <v>257820200819104704356</v>
      </c>
      <c r="B41" s="6" t="s">
        <v>10</v>
      </c>
      <c r="C41" s="6" t="s">
        <v>51</v>
      </c>
      <c r="D41" s="6" t="str">
        <f>"236000010317"</f>
        <v>236000010317</v>
      </c>
      <c r="E41" s="8">
        <v>69</v>
      </c>
      <c r="F41" s="8">
        <v>71</v>
      </c>
      <c r="G41" s="8">
        <f t="shared" si="1"/>
        <v>84.24</v>
      </c>
      <c r="H41" s="7" t="s">
        <v>12</v>
      </c>
      <c r="I41" s="9">
        <v>44096</v>
      </c>
    </row>
    <row r="42" customHeight="1" spans="1:9">
      <c r="A42" s="6" t="str">
        <f>"257820200819134642560"</f>
        <v>257820200819134642560</v>
      </c>
      <c r="B42" s="6" t="s">
        <v>10</v>
      </c>
      <c r="C42" s="6" t="s">
        <v>52</v>
      </c>
      <c r="D42" s="6" t="str">
        <f>"236000011319"</f>
        <v>236000011319</v>
      </c>
      <c r="E42" s="8">
        <v>72</v>
      </c>
      <c r="F42" s="8">
        <v>69</v>
      </c>
      <c r="G42" s="8">
        <f t="shared" si="1"/>
        <v>84.24</v>
      </c>
      <c r="H42" s="7" t="s">
        <v>12</v>
      </c>
      <c r="I42" s="9">
        <v>44096</v>
      </c>
    </row>
    <row r="43" customHeight="1" spans="1:9">
      <c r="A43" s="6" t="str">
        <f>"257820200819140849574"</f>
        <v>257820200819140849574</v>
      </c>
      <c r="B43" s="6" t="s">
        <v>10</v>
      </c>
      <c r="C43" s="6" t="s">
        <v>53</v>
      </c>
      <c r="D43" s="6" t="str">
        <f>"236000010930"</f>
        <v>236000010930</v>
      </c>
      <c r="E43" s="8">
        <v>59.5</v>
      </c>
      <c r="F43" s="8">
        <v>77</v>
      </c>
      <c r="G43" s="8">
        <f t="shared" si="1"/>
        <v>84</v>
      </c>
      <c r="H43" s="7" t="s">
        <v>14</v>
      </c>
      <c r="I43" s="9">
        <v>44096</v>
      </c>
    </row>
    <row r="44" customHeight="1" spans="1:9">
      <c r="A44" s="6" t="str">
        <f>"2578202008201702491131"</f>
        <v>2578202008201702491131</v>
      </c>
      <c r="B44" s="6" t="s">
        <v>10</v>
      </c>
      <c r="C44" s="6" t="s">
        <v>54</v>
      </c>
      <c r="D44" s="6" t="str">
        <f>"236000011329"</f>
        <v>236000011329</v>
      </c>
      <c r="E44" s="8">
        <v>69</v>
      </c>
      <c r="F44" s="8">
        <v>70.5</v>
      </c>
      <c r="G44" s="8">
        <f t="shared" si="1"/>
        <v>83.88</v>
      </c>
      <c r="H44" s="7" t="s">
        <v>12</v>
      </c>
      <c r="I44" s="9">
        <v>44096</v>
      </c>
    </row>
    <row r="45" customHeight="1" spans="1:9">
      <c r="A45" s="6" t="str">
        <f>"257820200819101617288"</f>
        <v>257820200819101617288</v>
      </c>
      <c r="B45" s="6" t="s">
        <v>10</v>
      </c>
      <c r="C45" s="6" t="s">
        <v>55</v>
      </c>
      <c r="D45" s="6" t="str">
        <f>"236000012011"</f>
        <v>236000012011</v>
      </c>
      <c r="E45" s="8">
        <v>70.5</v>
      </c>
      <c r="F45" s="8">
        <v>69.5</v>
      </c>
      <c r="G45" s="8">
        <f t="shared" si="1"/>
        <v>83.88</v>
      </c>
      <c r="H45" s="7" t="s">
        <v>14</v>
      </c>
      <c r="I45" s="9">
        <v>44096</v>
      </c>
    </row>
    <row r="46" customHeight="1" spans="1:9">
      <c r="A46" s="6" t="str">
        <f>"25782020081909071365"</f>
        <v>25782020081909071365</v>
      </c>
      <c r="B46" s="6" t="s">
        <v>10</v>
      </c>
      <c r="C46" s="6" t="s">
        <v>56</v>
      </c>
      <c r="D46" s="6" t="str">
        <f>"236000010405"</f>
        <v>236000010405</v>
      </c>
      <c r="E46" s="8">
        <v>70</v>
      </c>
      <c r="F46" s="8">
        <v>69.5</v>
      </c>
      <c r="G46" s="8">
        <f t="shared" si="1"/>
        <v>83.64</v>
      </c>
      <c r="H46" s="7" t="s">
        <v>14</v>
      </c>
      <c r="I46" s="9">
        <v>44096</v>
      </c>
    </row>
    <row r="47" customHeight="1" spans="1:9">
      <c r="A47" s="6" t="str">
        <f>"257820200820105552978"</f>
        <v>257820200820105552978</v>
      </c>
      <c r="B47" s="6" t="s">
        <v>10</v>
      </c>
      <c r="C47" s="6" t="s">
        <v>57</v>
      </c>
      <c r="D47" s="6" t="str">
        <f>"236000011107"</f>
        <v>236000011107</v>
      </c>
      <c r="E47" s="8">
        <v>67.5</v>
      </c>
      <c r="F47" s="8">
        <v>70.5</v>
      </c>
      <c r="G47" s="8">
        <f t="shared" si="1"/>
        <v>83.16</v>
      </c>
      <c r="H47" s="7" t="s">
        <v>12</v>
      </c>
      <c r="I47" s="9">
        <v>44096</v>
      </c>
    </row>
    <row r="48" customHeight="1" spans="1:9">
      <c r="A48" s="6" t="str">
        <f>"257820200819190403737"</f>
        <v>257820200819190403737</v>
      </c>
      <c r="B48" s="6" t="s">
        <v>10</v>
      </c>
      <c r="C48" s="6" t="s">
        <v>58</v>
      </c>
      <c r="D48" s="6" t="str">
        <f>"236000012214"</f>
        <v>236000012214</v>
      </c>
      <c r="E48" s="8">
        <v>66</v>
      </c>
      <c r="F48" s="8">
        <v>71.5</v>
      </c>
      <c r="G48" s="8">
        <f t="shared" si="1"/>
        <v>83.16</v>
      </c>
      <c r="H48" s="7" t="s">
        <v>14</v>
      </c>
      <c r="I48" s="9">
        <v>44096</v>
      </c>
    </row>
    <row r="49" customHeight="1" spans="1:9">
      <c r="A49" s="6" t="str">
        <f>"257820200819103245326"</f>
        <v>257820200819103245326</v>
      </c>
      <c r="B49" s="6" t="s">
        <v>10</v>
      </c>
      <c r="C49" s="6" t="s">
        <v>59</v>
      </c>
      <c r="D49" s="6" t="str">
        <f>"236000012119"</f>
        <v>236000012119</v>
      </c>
      <c r="E49" s="8">
        <v>63.5</v>
      </c>
      <c r="F49" s="8">
        <v>73</v>
      </c>
      <c r="G49" s="8">
        <f t="shared" si="1"/>
        <v>83.04</v>
      </c>
      <c r="H49" s="7" t="s">
        <v>14</v>
      </c>
      <c r="I49" s="9">
        <v>44096</v>
      </c>
    </row>
    <row r="50" customHeight="1" spans="1:9">
      <c r="A50" s="6" t="str">
        <f>"257820200819110313392"</f>
        <v>257820200819110313392</v>
      </c>
      <c r="B50" s="6" t="s">
        <v>10</v>
      </c>
      <c r="C50" s="6" t="s">
        <v>60</v>
      </c>
      <c r="D50" s="6" t="str">
        <f>"236000010925"</f>
        <v>236000010925</v>
      </c>
      <c r="E50" s="8">
        <v>67.5</v>
      </c>
      <c r="F50" s="8">
        <v>70</v>
      </c>
      <c r="G50" s="8">
        <f t="shared" si="1"/>
        <v>82.8</v>
      </c>
      <c r="H50" s="7" t="s">
        <v>14</v>
      </c>
      <c r="I50" s="9">
        <v>44096</v>
      </c>
    </row>
    <row r="51" customHeight="1" spans="1:9">
      <c r="A51" s="6" t="str">
        <f>"257820200819093734190"</f>
        <v>257820200819093734190</v>
      </c>
      <c r="B51" s="6" t="s">
        <v>10</v>
      </c>
      <c r="C51" s="6" t="s">
        <v>61</v>
      </c>
      <c r="D51" s="6" t="str">
        <f>"236000012122"</f>
        <v>236000012122</v>
      </c>
      <c r="E51" s="8">
        <v>60.5</v>
      </c>
      <c r="F51" s="8">
        <v>74.5</v>
      </c>
      <c r="G51" s="8">
        <f t="shared" si="1"/>
        <v>82.68</v>
      </c>
      <c r="H51" s="7" t="s">
        <v>12</v>
      </c>
      <c r="I51" s="9">
        <v>44096</v>
      </c>
    </row>
    <row r="52" customHeight="1" spans="1:9">
      <c r="A52" s="6" t="str">
        <f>"257820200819160956640"</f>
        <v>257820200819160956640</v>
      </c>
      <c r="B52" s="6" t="s">
        <v>10</v>
      </c>
      <c r="C52" s="6" t="s">
        <v>62</v>
      </c>
      <c r="D52" s="6" t="str">
        <f>"236000010106"</f>
        <v>236000010106</v>
      </c>
      <c r="E52" s="8">
        <v>67</v>
      </c>
      <c r="F52" s="8">
        <v>70</v>
      </c>
      <c r="G52" s="8">
        <f t="shared" si="1"/>
        <v>82.56</v>
      </c>
      <c r="H52" s="7" t="s">
        <v>14</v>
      </c>
      <c r="I52" s="9">
        <v>44096</v>
      </c>
    </row>
    <row r="53" customHeight="1" spans="1:9">
      <c r="A53" s="6" t="str">
        <f>"257820200819092947158"</f>
        <v>257820200819092947158</v>
      </c>
      <c r="B53" s="6" t="s">
        <v>10</v>
      </c>
      <c r="C53" s="6" t="s">
        <v>63</v>
      </c>
      <c r="D53" s="6" t="str">
        <f>"236000010809"</f>
        <v>236000010809</v>
      </c>
      <c r="E53" s="8">
        <v>70.5</v>
      </c>
      <c r="F53" s="8">
        <v>67.5</v>
      </c>
      <c r="G53" s="8">
        <f t="shared" si="1"/>
        <v>82.44</v>
      </c>
      <c r="H53" s="7" t="s">
        <v>14</v>
      </c>
      <c r="I53" s="9">
        <v>44096</v>
      </c>
    </row>
    <row r="54" customHeight="1" spans="1:9">
      <c r="A54" s="6" t="str">
        <f>"257820200819161457646"</f>
        <v>257820200819161457646</v>
      </c>
      <c r="B54" s="6" t="s">
        <v>10</v>
      </c>
      <c r="C54" s="6" t="s">
        <v>64</v>
      </c>
      <c r="D54" s="6" t="str">
        <f>"236000012105"</f>
        <v>236000012105</v>
      </c>
      <c r="E54" s="8">
        <v>64.5</v>
      </c>
      <c r="F54" s="8">
        <v>71.5</v>
      </c>
      <c r="G54" s="8">
        <f t="shared" si="1"/>
        <v>82.44</v>
      </c>
      <c r="H54" s="7" t="s">
        <v>12</v>
      </c>
      <c r="I54" s="9">
        <v>44096</v>
      </c>
    </row>
    <row r="55" customHeight="1" spans="1:9">
      <c r="A55" s="6" t="str">
        <f>"257820200819160926639"</f>
        <v>257820200819160926639</v>
      </c>
      <c r="B55" s="6" t="s">
        <v>10</v>
      </c>
      <c r="C55" s="6" t="s">
        <v>65</v>
      </c>
      <c r="D55" s="6" t="str">
        <f>"236000011609"</f>
        <v>236000011609</v>
      </c>
      <c r="E55" s="8">
        <v>66.5</v>
      </c>
      <c r="F55" s="8">
        <v>70</v>
      </c>
      <c r="G55" s="8">
        <f t="shared" si="1"/>
        <v>82.32</v>
      </c>
      <c r="H55" s="7" t="s">
        <v>14</v>
      </c>
      <c r="I55" s="9">
        <v>44096</v>
      </c>
    </row>
    <row r="56" customHeight="1" spans="1:9">
      <c r="A56" s="6" t="str">
        <f>"257820200819092314136"</f>
        <v>257820200819092314136</v>
      </c>
      <c r="B56" s="6" t="s">
        <v>10</v>
      </c>
      <c r="C56" s="6" t="s">
        <v>66</v>
      </c>
      <c r="D56" s="6" t="str">
        <f>"236000012228"</f>
        <v>236000012228</v>
      </c>
      <c r="E56" s="8">
        <v>65</v>
      </c>
      <c r="F56" s="8">
        <v>71</v>
      </c>
      <c r="G56" s="8">
        <f t="shared" si="1"/>
        <v>82.32</v>
      </c>
      <c r="H56" s="7" t="s">
        <v>14</v>
      </c>
      <c r="I56" s="9">
        <v>44096</v>
      </c>
    </row>
    <row r="57" customHeight="1" spans="1:9">
      <c r="A57" s="6" t="str">
        <f>"2578202008190900483"</f>
        <v>2578202008190900483</v>
      </c>
      <c r="B57" s="6" t="s">
        <v>10</v>
      </c>
      <c r="C57" s="6" t="s">
        <v>67</v>
      </c>
      <c r="D57" s="6" t="str">
        <f>"236000010827"</f>
        <v>236000010827</v>
      </c>
      <c r="E57" s="8">
        <v>70.5</v>
      </c>
      <c r="F57" s="8">
        <v>67</v>
      </c>
      <c r="G57" s="8">
        <f t="shared" si="1"/>
        <v>82.08</v>
      </c>
      <c r="H57" s="7" t="s">
        <v>14</v>
      </c>
      <c r="I57" s="9">
        <v>44096</v>
      </c>
    </row>
    <row r="58" customHeight="1" spans="1:9">
      <c r="A58" s="6" t="str">
        <f>"257820200819095500236"</f>
        <v>257820200819095500236</v>
      </c>
      <c r="B58" s="6" t="s">
        <v>10</v>
      </c>
      <c r="C58" s="6" t="s">
        <v>68</v>
      </c>
      <c r="D58" s="6" t="str">
        <f>"236000011516"</f>
        <v>236000011516</v>
      </c>
      <c r="E58" s="8">
        <v>64.5</v>
      </c>
      <c r="F58" s="8">
        <v>71</v>
      </c>
      <c r="G58" s="8">
        <f t="shared" si="1"/>
        <v>82.08</v>
      </c>
      <c r="H58" s="7" t="s">
        <v>14</v>
      </c>
      <c r="I58" s="9">
        <v>44096</v>
      </c>
    </row>
    <row r="59" customHeight="1" spans="1:9">
      <c r="A59" s="6" t="str">
        <f>"257820200819103354330"</f>
        <v>257820200819103354330</v>
      </c>
      <c r="B59" s="6" t="s">
        <v>10</v>
      </c>
      <c r="C59" s="6" t="s">
        <v>69</v>
      </c>
      <c r="D59" s="6" t="str">
        <f>"236000011411"</f>
        <v>236000011411</v>
      </c>
      <c r="E59" s="8">
        <v>66.5</v>
      </c>
      <c r="F59" s="8">
        <v>69.5</v>
      </c>
      <c r="G59" s="8">
        <f t="shared" si="1"/>
        <v>81.96</v>
      </c>
      <c r="H59" s="7" t="s">
        <v>14</v>
      </c>
      <c r="I59" s="9">
        <v>44096</v>
      </c>
    </row>
    <row r="60" customHeight="1" spans="1:9">
      <c r="A60" s="6" t="str">
        <f>"2578202008201342351055"</f>
        <v>2578202008201342351055</v>
      </c>
      <c r="B60" s="6" t="s">
        <v>10</v>
      </c>
      <c r="C60" s="6" t="s">
        <v>70</v>
      </c>
      <c r="D60" s="6" t="str">
        <f>"236000012015"</f>
        <v>236000012015</v>
      </c>
      <c r="E60" s="8">
        <v>63</v>
      </c>
      <c r="F60" s="8">
        <v>71.5</v>
      </c>
      <c r="G60" s="8">
        <f t="shared" si="1"/>
        <v>81.72</v>
      </c>
      <c r="H60" s="7" t="s">
        <v>14</v>
      </c>
      <c r="I60" s="9">
        <v>44096</v>
      </c>
    </row>
    <row r="61" customHeight="1" spans="1:9">
      <c r="A61" s="6" t="str">
        <f>"25782020081909035539"</f>
        <v>25782020081909035539</v>
      </c>
      <c r="B61" s="6" t="s">
        <v>10</v>
      </c>
      <c r="C61" s="6" t="s">
        <v>71</v>
      </c>
      <c r="D61" s="6" t="str">
        <f>"236000010103"</f>
        <v>236000010103</v>
      </c>
      <c r="E61" s="8">
        <v>63.5</v>
      </c>
      <c r="F61" s="8">
        <v>71</v>
      </c>
      <c r="G61" s="8">
        <f t="shared" si="1"/>
        <v>81.6</v>
      </c>
      <c r="H61" s="7" t="s">
        <v>12</v>
      </c>
      <c r="I61" s="9">
        <v>44096</v>
      </c>
    </row>
    <row r="62" customHeight="1" spans="1:9">
      <c r="A62" s="6" t="str">
        <f>"257820200819102310301"</f>
        <v>257820200819102310301</v>
      </c>
      <c r="B62" s="6" t="s">
        <v>10</v>
      </c>
      <c r="C62" s="6" t="s">
        <v>72</v>
      </c>
      <c r="D62" s="6" t="str">
        <f>"236000010421"</f>
        <v>236000010421</v>
      </c>
      <c r="E62" s="8">
        <v>68</v>
      </c>
      <c r="F62" s="8">
        <v>68</v>
      </c>
      <c r="G62" s="8">
        <f t="shared" si="1"/>
        <v>81.6</v>
      </c>
      <c r="H62" s="7" t="s">
        <v>14</v>
      </c>
      <c r="I62" s="9">
        <v>44096</v>
      </c>
    </row>
    <row r="63" customHeight="1" spans="1:9">
      <c r="A63" s="6" t="str">
        <f>"257820200819110524399"</f>
        <v>257820200819110524399</v>
      </c>
      <c r="B63" s="6" t="s">
        <v>10</v>
      </c>
      <c r="C63" s="6" t="s">
        <v>73</v>
      </c>
      <c r="D63" s="6" t="str">
        <f>"236000012215"</f>
        <v>236000012215</v>
      </c>
      <c r="E63" s="8">
        <v>63.5</v>
      </c>
      <c r="F63" s="8">
        <v>71</v>
      </c>
      <c r="G63" s="8">
        <f t="shared" si="1"/>
        <v>81.6</v>
      </c>
      <c r="H63" s="7" t="s">
        <v>14</v>
      </c>
      <c r="I63" s="9">
        <v>44096</v>
      </c>
    </row>
    <row r="64" customHeight="1" spans="1:9">
      <c r="A64" s="6" t="str">
        <f>"2578202008201738271140"</f>
        <v>2578202008201738271140</v>
      </c>
      <c r="B64" s="6" t="s">
        <v>10</v>
      </c>
      <c r="C64" s="6" t="s">
        <v>74</v>
      </c>
      <c r="D64" s="6" t="str">
        <f>"236000010330"</f>
        <v>236000010330</v>
      </c>
      <c r="E64" s="8">
        <v>58</v>
      </c>
      <c r="F64" s="8">
        <v>74.5</v>
      </c>
      <c r="G64" s="8">
        <f t="shared" si="1"/>
        <v>81.48</v>
      </c>
      <c r="H64" s="7" t="s">
        <v>12</v>
      </c>
      <c r="I64" s="9">
        <v>44096</v>
      </c>
    </row>
    <row r="65" customHeight="1" spans="1:9">
      <c r="A65" s="6" t="str">
        <f>"257820200819100849270"</f>
        <v>257820200819100849270</v>
      </c>
      <c r="B65" s="6" t="s">
        <v>10</v>
      </c>
      <c r="C65" s="6" t="s">
        <v>75</v>
      </c>
      <c r="D65" s="6" t="str">
        <f>"236000010928"</f>
        <v>236000010928</v>
      </c>
      <c r="E65" s="8">
        <v>68.5</v>
      </c>
      <c r="F65" s="8">
        <v>67.5</v>
      </c>
      <c r="G65" s="8">
        <f t="shared" si="1"/>
        <v>81.48</v>
      </c>
      <c r="H65" s="7" t="s">
        <v>12</v>
      </c>
      <c r="I65" s="9">
        <v>44096</v>
      </c>
    </row>
    <row r="66" customHeight="1" spans="1:9">
      <c r="A66" s="6" t="str">
        <f>"2578202008201541441093"</f>
        <v>2578202008201541441093</v>
      </c>
      <c r="B66" s="6" t="s">
        <v>10</v>
      </c>
      <c r="C66" s="6" t="s">
        <v>76</v>
      </c>
      <c r="D66" s="6" t="str">
        <f>"236000011017"</f>
        <v>236000011017</v>
      </c>
      <c r="E66" s="8">
        <v>64</v>
      </c>
      <c r="F66" s="8">
        <v>70.5</v>
      </c>
      <c r="G66" s="8">
        <f t="shared" si="1"/>
        <v>81.48</v>
      </c>
      <c r="H66" s="7" t="s">
        <v>12</v>
      </c>
      <c r="I66" s="9">
        <v>44096</v>
      </c>
    </row>
    <row r="67" customHeight="1" spans="1:9">
      <c r="A67" s="6" t="str">
        <f>"257820200819101617287"</f>
        <v>257820200819101617287</v>
      </c>
      <c r="B67" s="6" t="s">
        <v>10</v>
      </c>
      <c r="C67" s="6" t="s">
        <v>77</v>
      </c>
      <c r="D67" s="6" t="str">
        <f>"236000011822"</f>
        <v>236000011822</v>
      </c>
      <c r="E67" s="8">
        <v>70</v>
      </c>
      <c r="F67" s="8">
        <v>66.5</v>
      </c>
      <c r="G67" s="8">
        <f t="shared" si="1"/>
        <v>81.48</v>
      </c>
      <c r="H67" s="7" t="s">
        <v>14</v>
      </c>
      <c r="I67" s="9">
        <v>44096</v>
      </c>
    </row>
    <row r="68" customHeight="1" spans="1:9">
      <c r="A68" s="6" t="str">
        <f>"257820200819210901813"</f>
        <v>257820200819210901813</v>
      </c>
      <c r="B68" s="6" t="s">
        <v>10</v>
      </c>
      <c r="C68" s="6" t="s">
        <v>78</v>
      </c>
      <c r="D68" s="6" t="str">
        <f>"236000011722"</f>
        <v>236000011722</v>
      </c>
      <c r="E68" s="8">
        <v>70.5</v>
      </c>
      <c r="F68" s="8">
        <v>66</v>
      </c>
      <c r="G68" s="8">
        <f t="shared" si="1"/>
        <v>81.36</v>
      </c>
      <c r="H68" s="7" t="s">
        <v>14</v>
      </c>
      <c r="I68" s="9">
        <v>44096</v>
      </c>
    </row>
    <row r="69" customHeight="1" spans="1:9">
      <c r="A69" s="6" t="str">
        <f>"257820200819093505184"</f>
        <v>257820200819093505184</v>
      </c>
      <c r="B69" s="6" t="s">
        <v>10</v>
      </c>
      <c r="C69" s="6" t="s">
        <v>79</v>
      </c>
      <c r="D69" s="6" t="str">
        <f>"236000010223"</f>
        <v>236000010223</v>
      </c>
      <c r="E69" s="8">
        <v>64.5</v>
      </c>
      <c r="F69" s="8">
        <v>70</v>
      </c>
      <c r="G69" s="8">
        <f t="shared" si="1"/>
        <v>81.36</v>
      </c>
      <c r="H69" s="7" t="s">
        <v>14</v>
      </c>
      <c r="I69" s="9">
        <v>44096</v>
      </c>
    </row>
    <row r="70" customHeight="1" spans="1:9">
      <c r="A70" s="6" t="str">
        <f>"25782020081909112984"</f>
        <v>25782020081909112984</v>
      </c>
      <c r="B70" s="6" t="s">
        <v>10</v>
      </c>
      <c r="C70" s="6" t="s">
        <v>80</v>
      </c>
      <c r="D70" s="6" t="str">
        <f>"236000010119"</f>
        <v>236000010119</v>
      </c>
      <c r="E70" s="8">
        <v>65.5</v>
      </c>
      <c r="F70" s="8">
        <v>69</v>
      </c>
      <c r="G70" s="8">
        <f t="shared" si="1"/>
        <v>81.12</v>
      </c>
      <c r="H70" s="7" t="s">
        <v>12</v>
      </c>
      <c r="I70" s="9">
        <v>44096</v>
      </c>
    </row>
    <row r="71" customHeight="1" spans="1:9">
      <c r="A71" s="6" t="str">
        <f>"257820200819155205631"</f>
        <v>257820200819155205631</v>
      </c>
      <c r="B71" s="6" t="s">
        <v>10</v>
      </c>
      <c r="C71" s="6" t="s">
        <v>81</v>
      </c>
      <c r="D71" s="6" t="str">
        <f>"236000011823"</f>
        <v>236000011823</v>
      </c>
      <c r="E71" s="8">
        <v>64</v>
      </c>
      <c r="F71" s="8">
        <v>70</v>
      </c>
      <c r="G71" s="8">
        <f t="shared" si="1"/>
        <v>81.12</v>
      </c>
      <c r="H71" s="7" t="s">
        <v>12</v>
      </c>
      <c r="I71" s="9">
        <v>44096</v>
      </c>
    </row>
    <row r="72" customHeight="1" spans="1:9">
      <c r="A72" s="6" t="str">
        <f>"257820200819091615107"</f>
        <v>257820200819091615107</v>
      </c>
      <c r="B72" s="6" t="s">
        <v>10</v>
      </c>
      <c r="C72" s="6" t="s">
        <v>82</v>
      </c>
      <c r="D72" s="6" t="str">
        <f>"236000012312"</f>
        <v>236000012312</v>
      </c>
      <c r="E72" s="8">
        <v>61</v>
      </c>
      <c r="F72" s="8">
        <v>72</v>
      </c>
      <c r="G72" s="8">
        <f t="shared" si="1"/>
        <v>81.12</v>
      </c>
      <c r="H72" s="7" t="s">
        <v>14</v>
      </c>
      <c r="I72" s="9">
        <v>44096</v>
      </c>
    </row>
    <row r="73" customHeight="1" spans="1:9">
      <c r="A73" s="6" t="str">
        <f>"257820200819104531354"</f>
        <v>257820200819104531354</v>
      </c>
      <c r="B73" s="6" t="s">
        <v>10</v>
      </c>
      <c r="C73" s="6" t="s">
        <v>83</v>
      </c>
      <c r="D73" s="6" t="str">
        <f>"236000010209"</f>
        <v>236000010209</v>
      </c>
      <c r="E73" s="8">
        <v>66</v>
      </c>
      <c r="F73" s="8">
        <v>68.5</v>
      </c>
      <c r="G73" s="8">
        <f t="shared" si="1"/>
        <v>81</v>
      </c>
      <c r="H73" s="7" t="s">
        <v>14</v>
      </c>
      <c r="I73" s="9">
        <v>44096</v>
      </c>
    </row>
    <row r="74" customHeight="1" spans="1:9">
      <c r="A74" s="6" t="str">
        <f>"2578202008210917241283"</f>
        <v>2578202008210917241283</v>
      </c>
      <c r="B74" s="6" t="s">
        <v>10</v>
      </c>
      <c r="C74" s="6" t="s">
        <v>84</v>
      </c>
      <c r="D74" s="6" t="str">
        <f>"236000011128"</f>
        <v>236000011128</v>
      </c>
      <c r="E74" s="8">
        <v>58.5</v>
      </c>
      <c r="F74" s="8">
        <v>73.5</v>
      </c>
      <c r="G74" s="8">
        <f t="shared" si="1"/>
        <v>81</v>
      </c>
      <c r="H74" s="7" t="s">
        <v>14</v>
      </c>
      <c r="I74" s="9">
        <v>44096</v>
      </c>
    </row>
    <row r="75" customHeight="1" spans="1:9">
      <c r="A75" s="6" t="str">
        <f>"257820200819201621784"</f>
        <v>257820200819201621784</v>
      </c>
      <c r="B75" s="6" t="s">
        <v>10</v>
      </c>
      <c r="C75" s="6" t="s">
        <v>85</v>
      </c>
      <c r="D75" s="6" t="str">
        <f>"236000010404"</f>
        <v>236000010404</v>
      </c>
      <c r="E75" s="8">
        <v>68</v>
      </c>
      <c r="F75" s="8">
        <v>67</v>
      </c>
      <c r="G75" s="8">
        <f t="shared" si="1"/>
        <v>80.88</v>
      </c>
      <c r="H75" s="7" t="s">
        <v>14</v>
      </c>
      <c r="I75" s="9">
        <v>44096</v>
      </c>
    </row>
    <row r="76" customHeight="1" spans="1:9">
      <c r="A76" s="6" t="str">
        <f>"2578202008211441141391"</f>
        <v>2578202008211441141391</v>
      </c>
      <c r="B76" s="6" t="s">
        <v>10</v>
      </c>
      <c r="C76" s="6" t="s">
        <v>86</v>
      </c>
      <c r="D76" s="6" t="str">
        <f>"236000010929"</f>
        <v>236000010929</v>
      </c>
      <c r="E76" s="8">
        <v>65</v>
      </c>
      <c r="F76" s="8">
        <v>69</v>
      </c>
      <c r="G76" s="8">
        <f t="shared" si="1"/>
        <v>80.88</v>
      </c>
      <c r="H76" s="7" t="s">
        <v>12</v>
      </c>
      <c r="I76" s="9">
        <v>44096</v>
      </c>
    </row>
    <row r="77" customHeight="1" spans="1:9">
      <c r="A77" s="6" t="str">
        <f>"257820200819091843115"</f>
        <v>257820200819091843115</v>
      </c>
      <c r="B77" s="6" t="s">
        <v>10</v>
      </c>
      <c r="C77" s="6" t="s">
        <v>87</v>
      </c>
      <c r="D77" s="6" t="str">
        <f>"236000011208"</f>
        <v>236000011208</v>
      </c>
      <c r="E77" s="8">
        <v>64.5</v>
      </c>
      <c r="F77" s="8">
        <v>69</v>
      </c>
      <c r="G77" s="8">
        <f t="shared" si="1"/>
        <v>80.64</v>
      </c>
      <c r="H77" s="7" t="s">
        <v>12</v>
      </c>
      <c r="I77" s="9">
        <v>44096</v>
      </c>
    </row>
    <row r="78" customHeight="1" spans="1:9">
      <c r="A78" s="6" t="str">
        <f>"257820200819121740483"</f>
        <v>257820200819121740483</v>
      </c>
      <c r="B78" s="6" t="s">
        <v>10</v>
      </c>
      <c r="C78" s="6" t="s">
        <v>88</v>
      </c>
      <c r="D78" s="6" t="str">
        <f>"236000012314"</f>
        <v>236000012314</v>
      </c>
      <c r="E78" s="8">
        <v>64.5</v>
      </c>
      <c r="F78" s="8">
        <v>69</v>
      </c>
      <c r="G78" s="8">
        <f t="shared" si="1"/>
        <v>80.64</v>
      </c>
      <c r="H78" s="7" t="s">
        <v>12</v>
      </c>
      <c r="I78" s="9">
        <v>44096</v>
      </c>
    </row>
    <row r="79" customHeight="1" spans="1:9">
      <c r="A79" s="6" t="str">
        <f>"257820200820094708936"</f>
        <v>257820200820094708936</v>
      </c>
      <c r="B79" s="6" t="s">
        <v>10</v>
      </c>
      <c r="C79" s="6" t="s">
        <v>89</v>
      </c>
      <c r="D79" s="6" t="str">
        <f>"236000012402"</f>
        <v>236000012402</v>
      </c>
      <c r="E79" s="8">
        <v>69</v>
      </c>
      <c r="F79" s="8">
        <v>66</v>
      </c>
      <c r="G79" s="8">
        <f t="shared" si="1"/>
        <v>80.64</v>
      </c>
      <c r="H79" s="7" t="s">
        <v>12</v>
      </c>
      <c r="I79" s="9">
        <v>44096</v>
      </c>
    </row>
    <row r="80" customHeight="1" spans="1:9">
      <c r="A80" s="6" t="str">
        <f>"257820200819094357210"</f>
        <v>257820200819094357210</v>
      </c>
      <c r="B80" s="6" t="s">
        <v>10</v>
      </c>
      <c r="C80" s="6" t="s">
        <v>90</v>
      </c>
      <c r="D80" s="6" t="str">
        <f>"236000011817"</f>
        <v>236000011817</v>
      </c>
      <c r="E80" s="8">
        <v>60</v>
      </c>
      <c r="F80" s="8">
        <v>72</v>
      </c>
      <c r="G80" s="8">
        <f t="shared" si="1"/>
        <v>80.64</v>
      </c>
      <c r="H80" s="7" t="s">
        <v>14</v>
      </c>
      <c r="I80" s="9">
        <v>44096</v>
      </c>
    </row>
    <row r="81" customHeight="1" spans="1:9">
      <c r="A81" s="6" t="str">
        <f>"2578202008201451241071"</f>
        <v>2578202008201451241071</v>
      </c>
      <c r="B81" s="6" t="s">
        <v>10</v>
      </c>
      <c r="C81" s="6" t="s">
        <v>91</v>
      </c>
      <c r="D81" s="6" t="str">
        <f>"236000010410"</f>
        <v>236000010410</v>
      </c>
      <c r="E81" s="8">
        <v>59</v>
      </c>
      <c r="F81" s="8">
        <v>72.5</v>
      </c>
      <c r="G81" s="8">
        <f t="shared" si="1"/>
        <v>80.52</v>
      </c>
      <c r="H81" s="7" t="s">
        <v>14</v>
      </c>
      <c r="I81" s="9">
        <v>44096</v>
      </c>
    </row>
    <row r="82" customHeight="1" spans="1:9">
      <c r="A82" s="6" t="str">
        <f>"257820200819102800314"</f>
        <v>257820200819102800314</v>
      </c>
      <c r="B82" s="6" t="s">
        <v>10</v>
      </c>
      <c r="C82" s="6" t="s">
        <v>92</v>
      </c>
      <c r="D82" s="6" t="str">
        <f>"236000010615"</f>
        <v>236000010615</v>
      </c>
      <c r="E82" s="8">
        <v>65</v>
      </c>
      <c r="F82" s="8">
        <v>68.5</v>
      </c>
      <c r="G82" s="8">
        <f t="shared" si="1"/>
        <v>80.52</v>
      </c>
      <c r="H82" s="7" t="s">
        <v>14</v>
      </c>
      <c r="I82" s="9">
        <v>44096</v>
      </c>
    </row>
    <row r="83" customHeight="1" spans="1:9">
      <c r="A83" s="6" t="str">
        <f>"257820200819141652582"</f>
        <v>257820200819141652582</v>
      </c>
      <c r="B83" s="6" t="s">
        <v>10</v>
      </c>
      <c r="C83" s="6" t="s">
        <v>93</v>
      </c>
      <c r="D83" s="6" t="str">
        <f>"236000011917"</f>
        <v>236000011917</v>
      </c>
      <c r="E83" s="8">
        <v>68.5</v>
      </c>
      <c r="F83" s="8">
        <v>65.5</v>
      </c>
      <c r="G83" s="8">
        <f t="shared" si="1"/>
        <v>80.04</v>
      </c>
      <c r="H83" s="7" t="s">
        <v>12</v>
      </c>
      <c r="I83" s="9">
        <v>44096</v>
      </c>
    </row>
    <row r="84" customHeight="1" spans="1:9">
      <c r="A84" s="6" t="str">
        <f>"257820200819095205227"</f>
        <v>257820200819095205227</v>
      </c>
      <c r="B84" s="6" t="s">
        <v>10</v>
      </c>
      <c r="C84" s="6" t="s">
        <v>94</v>
      </c>
      <c r="D84" s="6" t="str">
        <f>"236000011725"</f>
        <v>236000011725</v>
      </c>
      <c r="E84" s="8">
        <v>64.5</v>
      </c>
      <c r="F84" s="8">
        <v>68</v>
      </c>
      <c r="G84" s="8">
        <f t="shared" si="1"/>
        <v>79.92</v>
      </c>
      <c r="H84" s="7" t="s">
        <v>14</v>
      </c>
      <c r="I84" s="9">
        <v>44096</v>
      </c>
    </row>
    <row r="85" customHeight="1" spans="1:9">
      <c r="A85" s="6" t="str">
        <f>"257820200820082801896"</f>
        <v>257820200820082801896</v>
      </c>
      <c r="B85" s="6" t="s">
        <v>10</v>
      </c>
      <c r="C85" s="6" t="s">
        <v>95</v>
      </c>
      <c r="D85" s="6" t="str">
        <f>"236000010311"</f>
        <v>236000010311</v>
      </c>
      <c r="E85" s="8">
        <v>56.5</v>
      </c>
      <c r="F85" s="8">
        <v>73</v>
      </c>
      <c r="G85" s="8">
        <f t="shared" si="1"/>
        <v>79.68</v>
      </c>
      <c r="H85" s="7" t="s">
        <v>12</v>
      </c>
      <c r="I85" s="9">
        <v>44096</v>
      </c>
    </row>
    <row r="86" customHeight="1" spans="1:9">
      <c r="A86" s="6" t="str">
        <f>"2578202008201853381166"</f>
        <v>2578202008201853381166</v>
      </c>
      <c r="B86" s="6" t="s">
        <v>10</v>
      </c>
      <c r="C86" s="6" t="s">
        <v>96</v>
      </c>
      <c r="D86" s="6" t="str">
        <f>"236000010916"</f>
        <v>236000010916</v>
      </c>
      <c r="E86" s="8">
        <v>59.5</v>
      </c>
      <c r="F86" s="8">
        <v>71</v>
      </c>
      <c r="G86" s="8">
        <f t="shared" si="1"/>
        <v>79.68</v>
      </c>
      <c r="H86" s="7" t="s">
        <v>12</v>
      </c>
      <c r="I86" s="9">
        <v>44096</v>
      </c>
    </row>
    <row r="87" customHeight="1" spans="1:9">
      <c r="A87" s="6" t="str">
        <f>"2578202008201715411134"</f>
        <v>2578202008201715411134</v>
      </c>
      <c r="B87" s="6" t="s">
        <v>10</v>
      </c>
      <c r="C87" s="6" t="s">
        <v>97</v>
      </c>
      <c r="D87" s="6" t="str">
        <f>"236000011913"</f>
        <v>236000011913</v>
      </c>
      <c r="E87" s="8">
        <v>70</v>
      </c>
      <c r="F87" s="8">
        <v>64</v>
      </c>
      <c r="G87" s="8">
        <f t="shared" si="1"/>
        <v>79.68</v>
      </c>
      <c r="H87" s="7" t="s">
        <v>14</v>
      </c>
      <c r="I87" s="9">
        <v>44096</v>
      </c>
    </row>
    <row r="88" customHeight="1" spans="1:9">
      <c r="A88" s="6" t="str">
        <f>"257820200819140429570"</f>
        <v>257820200819140429570</v>
      </c>
      <c r="B88" s="6" t="s">
        <v>10</v>
      </c>
      <c r="C88" s="6" t="s">
        <v>98</v>
      </c>
      <c r="D88" s="6" t="str">
        <f>"236000010714"</f>
        <v>236000010714</v>
      </c>
      <c r="E88" s="8">
        <v>63</v>
      </c>
      <c r="F88" s="8">
        <v>68.5</v>
      </c>
      <c r="G88" s="8">
        <f t="shared" si="1"/>
        <v>79.56</v>
      </c>
      <c r="H88" s="7" t="s">
        <v>14</v>
      </c>
      <c r="I88" s="9">
        <v>44096</v>
      </c>
    </row>
    <row r="89" customHeight="1" spans="1:9">
      <c r="A89" s="6" t="str">
        <f>"257820200820095755943"</f>
        <v>257820200820095755943</v>
      </c>
      <c r="B89" s="6" t="s">
        <v>10</v>
      </c>
      <c r="C89" s="6" t="s">
        <v>99</v>
      </c>
      <c r="D89" s="6" t="str">
        <f>"236000010429"</f>
        <v>236000010429</v>
      </c>
      <c r="E89" s="8">
        <v>58.5</v>
      </c>
      <c r="F89" s="8">
        <v>71.5</v>
      </c>
      <c r="G89" s="8">
        <f t="shared" si="1"/>
        <v>79.56</v>
      </c>
      <c r="H89" s="7" t="s">
        <v>12</v>
      </c>
      <c r="I89" s="9">
        <v>44096</v>
      </c>
    </row>
    <row r="90" customHeight="1" spans="1:9">
      <c r="A90" s="6" t="str">
        <f>"257820200819092306134"</f>
        <v>257820200819092306134</v>
      </c>
      <c r="B90" s="6" t="s">
        <v>10</v>
      </c>
      <c r="C90" s="6" t="s">
        <v>100</v>
      </c>
      <c r="D90" s="6" t="str">
        <f>"236000011511"</f>
        <v>236000011511</v>
      </c>
      <c r="E90" s="8">
        <v>61.5</v>
      </c>
      <c r="F90" s="8">
        <v>69.5</v>
      </c>
      <c r="G90" s="8">
        <f t="shared" si="1"/>
        <v>79.56</v>
      </c>
      <c r="H90" s="7" t="s">
        <v>14</v>
      </c>
      <c r="I90" s="9">
        <v>44096</v>
      </c>
    </row>
    <row r="91" customHeight="1" spans="1:9">
      <c r="A91" s="6" t="str">
        <f>"257820200819105326376"</f>
        <v>257820200819105326376</v>
      </c>
      <c r="B91" s="6" t="s">
        <v>10</v>
      </c>
      <c r="C91" s="6" t="s">
        <v>101</v>
      </c>
      <c r="D91" s="6" t="str">
        <f>"236000012120"</f>
        <v>236000012120</v>
      </c>
      <c r="E91" s="8">
        <v>67.5</v>
      </c>
      <c r="F91" s="8">
        <v>65.5</v>
      </c>
      <c r="G91" s="8">
        <f>E91*1.2*0.4+F91*1.2*0.6</f>
        <v>79.56</v>
      </c>
      <c r="H91" s="7" t="s">
        <v>12</v>
      </c>
      <c r="I91" s="9">
        <v>44096</v>
      </c>
    </row>
    <row r="92" customHeight="1" spans="1:9">
      <c r="A92" s="6" t="str">
        <f>"257820200819181311705"</f>
        <v>257820200819181311705</v>
      </c>
      <c r="B92" s="6" t="s">
        <v>10</v>
      </c>
      <c r="C92" s="6" t="s">
        <v>102</v>
      </c>
      <c r="D92" s="6" t="str">
        <f>"236000010518"</f>
        <v>236000010518</v>
      </c>
      <c r="E92" s="8">
        <v>62</v>
      </c>
      <c r="F92" s="8">
        <v>69</v>
      </c>
      <c r="G92" s="8">
        <f>E92*1.2*0.4+F92*1.2*0.6</f>
        <v>79.44</v>
      </c>
      <c r="H92" s="7" t="s">
        <v>14</v>
      </c>
      <c r="I92" s="9">
        <v>44096</v>
      </c>
    </row>
    <row r="93" customHeight="1" spans="1:9">
      <c r="A93" s="6" t="str">
        <f>"257820200819132446541"</f>
        <v>257820200819132446541</v>
      </c>
      <c r="B93" s="6" t="s">
        <v>10</v>
      </c>
      <c r="C93" s="6" t="s">
        <v>103</v>
      </c>
      <c r="D93" s="6" t="str">
        <f>"236000010521"</f>
        <v>236000010521</v>
      </c>
      <c r="E93" s="8">
        <v>66.5</v>
      </c>
      <c r="F93" s="8">
        <v>66</v>
      </c>
      <c r="G93" s="8">
        <f>E93*1.2*0.4+F93*1.2*0.6</f>
        <v>79.44</v>
      </c>
      <c r="H93" s="7" t="s">
        <v>14</v>
      </c>
      <c r="I93" s="9">
        <v>44096</v>
      </c>
    </row>
    <row r="94" customHeight="1" spans="1:9">
      <c r="A94" s="6" t="str">
        <f>"25782020081909030729"</f>
        <v>25782020081909030729</v>
      </c>
      <c r="B94" s="6" t="s">
        <v>10</v>
      </c>
      <c r="C94" s="6" t="s">
        <v>104</v>
      </c>
      <c r="D94" s="6" t="str">
        <f>"236000010716"</f>
        <v>236000010716</v>
      </c>
      <c r="E94" s="8">
        <v>64</v>
      </c>
      <c r="F94" s="8">
        <v>67.5</v>
      </c>
      <c r="G94" s="8">
        <f t="shared" ref="G94:G143" si="2">E94*1.2*0.4+F94*1.2*0.6</f>
        <v>79.32</v>
      </c>
      <c r="H94" s="7" t="s">
        <v>14</v>
      </c>
      <c r="I94" s="9">
        <v>44096</v>
      </c>
    </row>
    <row r="95" customHeight="1" spans="1:9">
      <c r="A95" s="6" t="str">
        <f>"257820200819092447141"</f>
        <v>257820200819092447141</v>
      </c>
      <c r="B95" s="6" t="s">
        <v>10</v>
      </c>
      <c r="C95" s="6" t="s">
        <v>105</v>
      </c>
      <c r="D95" s="6" t="str">
        <f>"236000010509"</f>
        <v>236000010509</v>
      </c>
      <c r="E95" s="8">
        <v>66</v>
      </c>
      <c r="F95" s="8">
        <v>66</v>
      </c>
      <c r="G95" s="8">
        <f t="shared" si="2"/>
        <v>79.2</v>
      </c>
      <c r="H95" s="7" t="s">
        <v>12</v>
      </c>
      <c r="I95" s="9">
        <v>44096</v>
      </c>
    </row>
    <row r="96" customHeight="1" spans="1:9">
      <c r="A96" s="6" t="str">
        <f>"2578202008201415421060"</f>
        <v>2578202008201415421060</v>
      </c>
      <c r="B96" s="6" t="s">
        <v>10</v>
      </c>
      <c r="C96" s="6" t="s">
        <v>106</v>
      </c>
      <c r="D96" s="6" t="str">
        <f>"236000011728"</f>
        <v>236000011728</v>
      </c>
      <c r="E96" s="8">
        <v>69</v>
      </c>
      <c r="F96" s="8">
        <v>64</v>
      </c>
      <c r="G96" s="8">
        <f t="shared" si="2"/>
        <v>79.2</v>
      </c>
      <c r="H96" s="7" t="s">
        <v>14</v>
      </c>
      <c r="I96" s="9">
        <v>44096</v>
      </c>
    </row>
    <row r="97" customHeight="1" spans="1:9">
      <c r="A97" s="6" t="str">
        <f>"257820200819094306206"</f>
        <v>257820200819094306206</v>
      </c>
      <c r="B97" s="6" t="s">
        <v>10</v>
      </c>
      <c r="C97" s="6" t="s">
        <v>107</v>
      </c>
      <c r="D97" s="6" t="str">
        <f>"236000011523"</f>
        <v>236000011523</v>
      </c>
      <c r="E97" s="8">
        <v>63.5</v>
      </c>
      <c r="F97" s="8">
        <v>67.5</v>
      </c>
      <c r="G97" s="8">
        <f t="shared" si="2"/>
        <v>79.08</v>
      </c>
      <c r="H97" s="7" t="s">
        <v>14</v>
      </c>
      <c r="I97" s="9">
        <v>44096</v>
      </c>
    </row>
    <row r="98" customHeight="1" spans="1:9">
      <c r="A98" s="6" t="str">
        <f>"257820200819114157442"</f>
        <v>257820200819114157442</v>
      </c>
      <c r="B98" s="6" t="s">
        <v>10</v>
      </c>
      <c r="C98" s="6" t="s">
        <v>108</v>
      </c>
      <c r="D98" s="6" t="str">
        <f>"236000011901"</f>
        <v>236000011901</v>
      </c>
      <c r="E98" s="8">
        <v>66.5</v>
      </c>
      <c r="F98" s="8">
        <v>65.5</v>
      </c>
      <c r="G98" s="8">
        <f t="shared" si="2"/>
        <v>79.08</v>
      </c>
      <c r="H98" s="7" t="s">
        <v>14</v>
      </c>
      <c r="I98" s="9">
        <v>44096</v>
      </c>
    </row>
    <row r="99" customHeight="1" spans="1:9">
      <c r="A99" s="6" t="str">
        <f>"2578202008211053401318"</f>
        <v>2578202008211053401318</v>
      </c>
      <c r="B99" s="6" t="s">
        <v>10</v>
      </c>
      <c r="C99" s="6" t="s">
        <v>109</v>
      </c>
      <c r="D99" s="6" t="str">
        <f>"236000011902"</f>
        <v>236000011902</v>
      </c>
      <c r="E99" s="8">
        <v>59.5</v>
      </c>
      <c r="F99" s="8">
        <v>70</v>
      </c>
      <c r="G99" s="8">
        <f t="shared" si="2"/>
        <v>78.96</v>
      </c>
      <c r="H99" s="7" t="s">
        <v>14</v>
      </c>
      <c r="I99" s="9">
        <v>44096</v>
      </c>
    </row>
    <row r="100" customHeight="1" spans="1:9">
      <c r="A100" s="6" t="str">
        <f>"25782020081909035137"</f>
        <v>25782020081909035137</v>
      </c>
      <c r="B100" s="6" t="s">
        <v>10</v>
      </c>
      <c r="C100" s="6" t="s">
        <v>110</v>
      </c>
      <c r="D100" s="6" t="str">
        <f>"236000010726"</f>
        <v>236000010726</v>
      </c>
      <c r="E100" s="8">
        <v>64.5</v>
      </c>
      <c r="F100" s="8">
        <v>66.5</v>
      </c>
      <c r="G100" s="8">
        <f t="shared" si="2"/>
        <v>78.84</v>
      </c>
      <c r="H100" s="7" t="s">
        <v>14</v>
      </c>
      <c r="I100" s="9">
        <v>44096</v>
      </c>
    </row>
    <row r="101" customHeight="1" spans="1:9">
      <c r="A101" s="6" t="str">
        <f>"2578202008212022411467"</f>
        <v>2578202008212022411467</v>
      </c>
      <c r="B101" s="6" t="s">
        <v>10</v>
      </c>
      <c r="C101" s="6" t="s">
        <v>111</v>
      </c>
      <c r="D101" s="6" t="str">
        <f>"236000011223"</f>
        <v>236000011223</v>
      </c>
      <c r="E101" s="8">
        <v>61.5</v>
      </c>
      <c r="F101" s="8">
        <v>68.5</v>
      </c>
      <c r="G101" s="8">
        <f t="shared" si="2"/>
        <v>78.84</v>
      </c>
      <c r="H101" s="7" t="s">
        <v>14</v>
      </c>
      <c r="I101" s="9">
        <v>44096</v>
      </c>
    </row>
    <row r="102" customHeight="1" spans="1:9">
      <c r="A102" s="6" t="str">
        <f>"257820200819134316557"</f>
        <v>257820200819134316557</v>
      </c>
      <c r="B102" s="6" t="s">
        <v>10</v>
      </c>
      <c r="C102" s="6" t="s">
        <v>112</v>
      </c>
      <c r="D102" s="6" t="str">
        <f>"236000011914"</f>
        <v>236000011914</v>
      </c>
      <c r="E102" s="8">
        <v>62</v>
      </c>
      <c r="F102" s="8">
        <v>68</v>
      </c>
      <c r="G102" s="8">
        <f t="shared" si="2"/>
        <v>78.72</v>
      </c>
      <c r="H102" s="7" t="s">
        <v>14</v>
      </c>
      <c r="I102" s="9">
        <v>44096</v>
      </c>
    </row>
    <row r="103" customHeight="1" spans="1:9">
      <c r="A103" s="6" t="str">
        <f>"257820200820063208880"</f>
        <v>257820200820063208880</v>
      </c>
      <c r="B103" s="6" t="s">
        <v>10</v>
      </c>
      <c r="C103" s="6" t="s">
        <v>113</v>
      </c>
      <c r="D103" s="6" t="str">
        <f>"236000012212"</f>
        <v>236000012212</v>
      </c>
      <c r="E103" s="8">
        <v>64</v>
      </c>
      <c r="F103" s="8">
        <v>66.5</v>
      </c>
      <c r="G103" s="8">
        <f t="shared" si="2"/>
        <v>78.6</v>
      </c>
      <c r="H103" s="7" t="s">
        <v>14</v>
      </c>
      <c r="I103" s="9">
        <v>44096</v>
      </c>
    </row>
    <row r="104" customHeight="1" spans="1:9">
      <c r="A104" s="6" t="str">
        <f>"257820200819190905740"</f>
        <v>257820200819190905740</v>
      </c>
      <c r="B104" s="6" t="s">
        <v>10</v>
      </c>
      <c r="C104" s="6" t="s">
        <v>114</v>
      </c>
      <c r="D104" s="6" t="str">
        <f>"236000012308"</f>
        <v>236000012308</v>
      </c>
      <c r="E104" s="8">
        <v>64.5</v>
      </c>
      <c r="F104" s="8">
        <v>66</v>
      </c>
      <c r="G104" s="8">
        <f t="shared" si="2"/>
        <v>78.48</v>
      </c>
      <c r="H104" s="7" t="s">
        <v>12</v>
      </c>
      <c r="I104" s="9">
        <v>44096</v>
      </c>
    </row>
    <row r="105" customHeight="1" spans="1:9">
      <c r="A105" s="6" t="str">
        <f>"257820200819115757460"</f>
        <v>257820200819115757460</v>
      </c>
      <c r="B105" s="6" t="s">
        <v>10</v>
      </c>
      <c r="C105" s="6" t="s">
        <v>115</v>
      </c>
      <c r="D105" s="6" t="str">
        <f>"236000011910"</f>
        <v>236000011910</v>
      </c>
      <c r="E105" s="8">
        <v>60.5</v>
      </c>
      <c r="F105" s="8">
        <v>68.5</v>
      </c>
      <c r="G105" s="8">
        <f t="shared" si="2"/>
        <v>78.36</v>
      </c>
      <c r="H105" s="7" t="s">
        <v>14</v>
      </c>
      <c r="I105" s="9">
        <v>44096</v>
      </c>
    </row>
    <row r="106" customHeight="1" spans="1:9">
      <c r="A106" s="6" t="str">
        <f>"2578202008202155501231"</f>
        <v>2578202008202155501231</v>
      </c>
      <c r="B106" s="6" t="s">
        <v>10</v>
      </c>
      <c r="C106" s="6" t="s">
        <v>116</v>
      </c>
      <c r="D106" s="6" t="str">
        <f>"236000011928"</f>
        <v>236000011928</v>
      </c>
      <c r="E106" s="8">
        <v>63.5</v>
      </c>
      <c r="F106" s="8">
        <v>66.5</v>
      </c>
      <c r="G106" s="8">
        <f t="shared" si="2"/>
        <v>78.36</v>
      </c>
      <c r="H106" s="7" t="s">
        <v>12</v>
      </c>
      <c r="I106" s="9">
        <v>44096</v>
      </c>
    </row>
    <row r="107" customHeight="1" spans="1:9">
      <c r="A107" s="6" t="str">
        <f>"257820200819132431540"</f>
        <v>257820200819132431540</v>
      </c>
      <c r="B107" s="6" t="s">
        <v>10</v>
      </c>
      <c r="C107" s="6" t="s">
        <v>117</v>
      </c>
      <c r="D107" s="6" t="str">
        <f>"236000012201"</f>
        <v>236000012201</v>
      </c>
      <c r="E107" s="8">
        <v>62</v>
      </c>
      <c r="F107" s="8">
        <v>67.5</v>
      </c>
      <c r="G107" s="8">
        <f t="shared" si="2"/>
        <v>78.36</v>
      </c>
      <c r="H107" s="7" t="s">
        <v>14</v>
      </c>
      <c r="I107" s="9">
        <v>44096</v>
      </c>
    </row>
    <row r="108" customHeight="1" spans="1:9">
      <c r="A108" s="6" t="str">
        <f>"257820200819101936293"</f>
        <v>257820200819101936293</v>
      </c>
      <c r="B108" s="6" t="s">
        <v>10</v>
      </c>
      <c r="C108" s="6" t="s">
        <v>118</v>
      </c>
      <c r="D108" s="6" t="str">
        <f>"236000011316"</f>
        <v>236000011316</v>
      </c>
      <c r="E108" s="8">
        <v>65.5</v>
      </c>
      <c r="F108" s="8">
        <v>65</v>
      </c>
      <c r="G108" s="8">
        <f t="shared" si="2"/>
        <v>78.24</v>
      </c>
      <c r="H108" s="7" t="s">
        <v>14</v>
      </c>
      <c r="I108" s="9">
        <v>44096</v>
      </c>
    </row>
    <row r="109" customHeight="1" spans="1:9">
      <c r="A109" s="6" t="str">
        <f>"257820200819121951486"</f>
        <v>257820200819121951486</v>
      </c>
      <c r="B109" s="6" t="s">
        <v>10</v>
      </c>
      <c r="C109" s="6" t="s">
        <v>119</v>
      </c>
      <c r="D109" s="6" t="str">
        <f>"236000012002"</f>
        <v>236000012002</v>
      </c>
      <c r="E109" s="8">
        <v>65.5</v>
      </c>
      <c r="F109" s="8">
        <v>65</v>
      </c>
      <c r="G109" s="8">
        <f t="shared" si="2"/>
        <v>78.24</v>
      </c>
      <c r="H109" s="7" t="s">
        <v>12</v>
      </c>
      <c r="I109" s="9">
        <v>44096</v>
      </c>
    </row>
    <row r="110" customHeight="1" spans="1:9">
      <c r="A110" s="6" t="str">
        <f>"257820200819141802583"</f>
        <v>257820200819141802583</v>
      </c>
      <c r="B110" s="6" t="s">
        <v>10</v>
      </c>
      <c r="C110" s="6" t="s">
        <v>120</v>
      </c>
      <c r="D110" s="6" t="str">
        <f>"236000012012"</f>
        <v>236000012012</v>
      </c>
      <c r="E110" s="8">
        <v>72</v>
      </c>
      <c r="F110" s="8">
        <v>60.5</v>
      </c>
      <c r="G110" s="8">
        <f t="shared" si="2"/>
        <v>78.12</v>
      </c>
      <c r="H110" s="7" t="s">
        <v>14</v>
      </c>
      <c r="I110" s="9">
        <v>44096</v>
      </c>
    </row>
    <row r="111" customHeight="1" spans="1:9">
      <c r="A111" s="6" t="str">
        <f>"257820200819093420176"</f>
        <v>257820200819093420176</v>
      </c>
      <c r="B111" s="6" t="s">
        <v>10</v>
      </c>
      <c r="C111" s="6" t="s">
        <v>121</v>
      </c>
      <c r="D111" s="6" t="str">
        <f>"236000010517"</f>
        <v>236000010517</v>
      </c>
      <c r="E111" s="8">
        <v>63.5</v>
      </c>
      <c r="F111" s="8">
        <v>66</v>
      </c>
      <c r="G111" s="8">
        <f t="shared" si="2"/>
        <v>78</v>
      </c>
      <c r="H111" s="7" t="s">
        <v>14</v>
      </c>
      <c r="I111" s="9">
        <v>44096</v>
      </c>
    </row>
    <row r="112" customHeight="1" spans="1:9">
      <c r="A112" s="6" t="str">
        <f>"257820200819234114868"</f>
        <v>257820200819234114868</v>
      </c>
      <c r="B112" s="6" t="s">
        <v>10</v>
      </c>
      <c r="C112" s="6" t="s">
        <v>122</v>
      </c>
      <c r="D112" s="6" t="str">
        <f>"236000011315"</f>
        <v>236000011315</v>
      </c>
      <c r="E112" s="8">
        <v>66.5</v>
      </c>
      <c r="F112" s="8">
        <v>64</v>
      </c>
      <c r="G112" s="8">
        <f t="shared" si="2"/>
        <v>78</v>
      </c>
      <c r="H112" s="7" t="s">
        <v>12</v>
      </c>
      <c r="I112" s="9">
        <v>44096</v>
      </c>
    </row>
    <row r="113" customHeight="1" spans="1:9">
      <c r="A113" s="6" t="str">
        <f>"257820200819091955122"</f>
        <v>257820200819091955122</v>
      </c>
      <c r="B113" s="6" t="s">
        <v>10</v>
      </c>
      <c r="C113" s="6" t="s">
        <v>123</v>
      </c>
      <c r="D113" s="6" t="str">
        <f>"236000012320"</f>
        <v>236000012320</v>
      </c>
      <c r="E113" s="8">
        <v>57.5</v>
      </c>
      <c r="F113" s="8">
        <v>70</v>
      </c>
      <c r="G113" s="8">
        <f t="shared" si="2"/>
        <v>78</v>
      </c>
      <c r="H113" s="7" t="s">
        <v>12</v>
      </c>
      <c r="I113" s="9">
        <v>44096</v>
      </c>
    </row>
    <row r="114" customHeight="1" spans="1:9">
      <c r="A114" s="6" t="str">
        <f>"257820200819095145226"</f>
        <v>257820200819095145226</v>
      </c>
      <c r="B114" s="6" t="s">
        <v>10</v>
      </c>
      <c r="C114" s="6" t="s">
        <v>124</v>
      </c>
      <c r="D114" s="6" t="str">
        <f>"236000011426"</f>
        <v>236000011426</v>
      </c>
      <c r="E114" s="8">
        <v>64</v>
      </c>
      <c r="F114" s="8">
        <v>65.5</v>
      </c>
      <c r="G114" s="8">
        <f t="shared" si="2"/>
        <v>77.88</v>
      </c>
      <c r="H114" s="7" t="s">
        <v>14</v>
      </c>
      <c r="I114" s="9">
        <v>44096</v>
      </c>
    </row>
    <row r="115" customHeight="1" spans="1:9">
      <c r="A115" s="6" t="str">
        <f>"257820200820091918921"</f>
        <v>257820200820091918921</v>
      </c>
      <c r="B115" s="6" t="s">
        <v>10</v>
      </c>
      <c r="C115" s="6" t="s">
        <v>125</v>
      </c>
      <c r="D115" s="6" t="str">
        <f>"236000011816"</f>
        <v>236000011816</v>
      </c>
      <c r="E115" s="8">
        <v>62.5</v>
      </c>
      <c r="F115" s="8">
        <v>66.5</v>
      </c>
      <c r="G115" s="8">
        <f t="shared" si="2"/>
        <v>77.88</v>
      </c>
      <c r="H115" s="7" t="s">
        <v>14</v>
      </c>
      <c r="I115" s="9">
        <v>44096</v>
      </c>
    </row>
    <row r="116" customHeight="1" spans="1:9">
      <c r="A116" s="6" t="str">
        <f>"257820200819100401259"</f>
        <v>257820200819100401259</v>
      </c>
      <c r="B116" s="6" t="s">
        <v>10</v>
      </c>
      <c r="C116" s="6" t="s">
        <v>126</v>
      </c>
      <c r="D116" s="6" t="str">
        <f>"236000012020"</f>
        <v>236000012020</v>
      </c>
      <c r="E116" s="8">
        <v>74.5</v>
      </c>
      <c r="F116" s="8">
        <v>58.5</v>
      </c>
      <c r="G116" s="8">
        <f t="shared" si="2"/>
        <v>77.88</v>
      </c>
      <c r="H116" s="7" t="s">
        <v>12</v>
      </c>
      <c r="I116" s="9">
        <v>44096</v>
      </c>
    </row>
    <row r="117" customHeight="1" spans="1:9">
      <c r="A117" s="6" t="str">
        <f>"257820200819120702469"</f>
        <v>257820200819120702469</v>
      </c>
      <c r="B117" s="6" t="s">
        <v>10</v>
      </c>
      <c r="C117" s="6" t="s">
        <v>127</v>
      </c>
      <c r="D117" s="6" t="str">
        <f>"236000012411"</f>
        <v>236000012411</v>
      </c>
      <c r="E117" s="8">
        <v>61</v>
      </c>
      <c r="F117" s="8">
        <v>67.5</v>
      </c>
      <c r="G117" s="8">
        <f t="shared" si="2"/>
        <v>77.88</v>
      </c>
      <c r="H117" s="7" t="s">
        <v>14</v>
      </c>
      <c r="I117" s="9">
        <v>44096</v>
      </c>
    </row>
    <row r="118" customHeight="1" spans="1:9">
      <c r="A118" s="6" t="str">
        <f>"257820200819142007585"</f>
        <v>257820200819142007585</v>
      </c>
      <c r="B118" s="6" t="s">
        <v>10</v>
      </c>
      <c r="C118" s="6" t="s">
        <v>128</v>
      </c>
      <c r="D118" s="6" t="str">
        <f>"236000010902"</f>
        <v>236000010902</v>
      </c>
      <c r="E118" s="8">
        <v>60</v>
      </c>
      <c r="F118" s="8">
        <v>68</v>
      </c>
      <c r="G118" s="8">
        <f t="shared" si="2"/>
        <v>77.76</v>
      </c>
      <c r="H118" s="7" t="s">
        <v>14</v>
      </c>
      <c r="I118" s="9">
        <v>44096</v>
      </c>
    </row>
    <row r="119" customHeight="1" spans="1:9">
      <c r="A119" s="6" t="str">
        <f>"257820200819163840661"</f>
        <v>257820200819163840661</v>
      </c>
      <c r="B119" s="6" t="s">
        <v>10</v>
      </c>
      <c r="C119" s="6" t="s">
        <v>129</v>
      </c>
      <c r="D119" s="6" t="str">
        <f>"236000012324"</f>
        <v>236000012324</v>
      </c>
      <c r="E119" s="8">
        <v>64.5</v>
      </c>
      <c r="F119" s="8">
        <v>65</v>
      </c>
      <c r="G119" s="8">
        <f t="shared" si="2"/>
        <v>77.76</v>
      </c>
      <c r="H119" s="7" t="s">
        <v>14</v>
      </c>
      <c r="I119" s="9">
        <v>44096</v>
      </c>
    </row>
    <row r="120" customHeight="1" spans="1:9">
      <c r="A120" s="6" t="str">
        <f>"257820200819092803153"</f>
        <v>257820200819092803153</v>
      </c>
      <c r="B120" s="6" t="s">
        <v>10</v>
      </c>
      <c r="C120" s="6" t="s">
        <v>130</v>
      </c>
      <c r="D120" s="6" t="str">
        <f>"236000010413"</f>
        <v>236000010413</v>
      </c>
      <c r="E120" s="8">
        <v>59</v>
      </c>
      <c r="F120" s="8">
        <v>68.5</v>
      </c>
      <c r="G120" s="8">
        <f t="shared" si="2"/>
        <v>77.64</v>
      </c>
      <c r="H120" s="7" t="s">
        <v>14</v>
      </c>
      <c r="I120" s="9">
        <v>44096</v>
      </c>
    </row>
    <row r="121" customHeight="1" spans="1:9">
      <c r="A121" s="6" t="str">
        <f>"257820200819092835155"</f>
        <v>257820200819092835155</v>
      </c>
      <c r="B121" s="6" t="s">
        <v>10</v>
      </c>
      <c r="C121" s="6" t="s">
        <v>131</v>
      </c>
      <c r="D121" s="6" t="str">
        <f>"236000010711"</f>
        <v>236000010711</v>
      </c>
      <c r="E121" s="8">
        <v>60.5</v>
      </c>
      <c r="F121" s="8">
        <v>67.5</v>
      </c>
      <c r="G121" s="8">
        <f t="shared" si="2"/>
        <v>77.64</v>
      </c>
      <c r="H121" s="7" t="s">
        <v>14</v>
      </c>
      <c r="I121" s="9">
        <v>44096</v>
      </c>
    </row>
    <row r="122" customHeight="1" spans="1:9">
      <c r="A122" s="6" t="str">
        <f>"2578202008211120481332"</f>
        <v>2578202008211120481332</v>
      </c>
      <c r="B122" s="6" t="s">
        <v>10</v>
      </c>
      <c r="C122" s="6" t="s">
        <v>132</v>
      </c>
      <c r="D122" s="6" t="str">
        <f>"236000012322"</f>
        <v>236000012322</v>
      </c>
      <c r="E122" s="8">
        <v>62</v>
      </c>
      <c r="F122" s="8">
        <v>66.5</v>
      </c>
      <c r="G122" s="8">
        <f t="shared" si="2"/>
        <v>77.64</v>
      </c>
      <c r="H122" s="7" t="s">
        <v>14</v>
      </c>
      <c r="I122" s="9">
        <v>44096</v>
      </c>
    </row>
    <row r="123" customHeight="1" spans="1:9">
      <c r="A123" s="6" t="str">
        <f>"2578202008210259261254"</f>
        <v>2578202008210259261254</v>
      </c>
      <c r="B123" s="6" t="s">
        <v>10</v>
      </c>
      <c r="C123" s="6" t="s">
        <v>133</v>
      </c>
      <c r="D123" s="6" t="str">
        <f>"236000010720"</f>
        <v>236000010720</v>
      </c>
      <c r="E123" s="8">
        <v>64</v>
      </c>
      <c r="F123" s="8">
        <v>65</v>
      </c>
      <c r="G123" s="8">
        <f t="shared" si="2"/>
        <v>77.52</v>
      </c>
      <c r="H123" s="7" t="s">
        <v>14</v>
      </c>
      <c r="I123" s="9">
        <v>44096</v>
      </c>
    </row>
    <row r="124" customHeight="1" spans="1:9">
      <c r="A124" s="6" t="str">
        <f>"257820200819134217555"</f>
        <v>257820200819134217555</v>
      </c>
      <c r="B124" s="6" t="s">
        <v>10</v>
      </c>
      <c r="C124" s="6" t="s">
        <v>134</v>
      </c>
      <c r="D124" s="6" t="str">
        <f>"236000011130"</f>
        <v>236000011130</v>
      </c>
      <c r="E124" s="8">
        <v>58</v>
      </c>
      <c r="F124" s="8">
        <v>69</v>
      </c>
      <c r="G124" s="8">
        <f t="shared" si="2"/>
        <v>77.52</v>
      </c>
      <c r="H124" s="7" t="s">
        <v>12</v>
      </c>
      <c r="I124" s="9">
        <v>44096</v>
      </c>
    </row>
    <row r="125" customHeight="1" spans="1:9">
      <c r="A125" s="6" t="str">
        <f>"2578202008190901026"</f>
        <v>2578202008190901026</v>
      </c>
      <c r="B125" s="6" t="s">
        <v>10</v>
      </c>
      <c r="C125" s="6" t="s">
        <v>135</v>
      </c>
      <c r="D125" s="6" t="str">
        <f>"236000012106"</f>
        <v>236000012106</v>
      </c>
      <c r="E125" s="8">
        <v>61</v>
      </c>
      <c r="F125" s="8">
        <v>67</v>
      </c>
      <c r="G125" s="8">
        <f t="shared" si="2"/>
        <v>77.52</v>
      </c>
      <c r="H125" s="7" t="s">
        <v>12</v>
      </c>
      <c r="I125" s="9">
        <v>44096</v>
      </c>
    </row>
    <row r="126" customHeight="1" spans="1:9">
      <c r="A126" s="6" t="str">
        <f>"2578202008202146101226"</f>
        <v>2578202008202146101226</v>
      </c>
      <c r="B126" s="6" t="s">
        <v>10</v>
      </c>
      <c r="C126" s="6" t="s">
        <v>136</v>
      </c>
      <c r="D126" s="6" t="str">
        <f>"236000012309"</f>
        <v>236000012309</v>
      </c>
      <c r="E126" s="8">
        <v>62.5</v>
      </c>
      <c r="F126" s="8">
        <v>66</v>
      </c>
      <c r="G126" s="8">
        <f t="shared" si="2"/>
        <v>77.52</v>
      </c>
      <c r="H126" s="7" t="s">
        <v>14</v>
      </c>
      <c r="I126" s="9">
        <v>44096</v>
      </c>
    </row>
    <row r="127" customHeight="1" spans="1:9">
      <c r="A127" s="6" t="str">
        <f>"257820200819135452567"</f>
        <v>257820200819135452567</v>
      </c>
      <c r="B127" s="6" t="s">
        <v>10</v>
      </c>
      <c r="C127" s="6" t="s">
        <v>137</v>
      </c>
      <c r="D127" s="6" t="str">
        <f>"236000010314"</f>
        <v>236000010314</v>
      </c>
      <c r="E127" s="8">
        <v>67.5</v>
      </c>
      <c r="F127" s="8">
        <v>62.5</v>
      </c>
      <c r="G127" s="8">
        <f t="shared" si="2"/>
        <v>77.4</v>
      </c>
      <c r="H127" s="7" t="s">
        <v>14</v>
      </c>
      <c r="I127" s="9">
        <v>44096</v>
      </c>
    </row>
    <row r="128" customHeight="1" spans="1:9">
      <c r="A128" s="6" t="str">
        <f>"257820200819115428454"</f>
        <v>257820200819115428454</v>
      </c>
      <c r="B128" s="6" t="s">
        <v>10</v>
      </c>
      <c r="C128" s="6" t="s">
        <v>138</v>
      </c>
      <c r="D128" s="6" t="str">
        <f>"236000010424"</f>
        <v>236000010424</v>
      </c>
      <c r="E128" s="8">
        <v>63</v>
      </c>
      <c r="F128" s="8">
        <v>65.5</v>
      </c>
      <c r="G128" s="8">
        <f t="shared" si="2"/>
        <v>77.4</v>
      </c>
      <c r="H128" s="7" t="s">
        <v>14</v>
      </c>
      <c r="I128" s="9">
        <v>44096</v>
      </c>
    </row>
    <row r="129" customHeight="1" spans="1:9">
      <c r="A129" s="6" t="str">
        <f>"25782020081909134395"</f>
        <v>25782020081909134395</v>
      </c>
      <c r="B129" s="6" t="s">
        <v>10</v>
      </c>
      <c r="C129" s="6" t="s">
        <v>139</v>
      </c>
      <c r="D129" s="6" t="str">
        <f>"236000011513"</f>
        <v>236000011513</v>
      </c>
      <c r="E129" s="8">
        <v>60</v>
      </c>
      <c r="F129" s="8">
        <v>67.5</v>
      </c>
      <c r="G129" s="8">
        <f t="shared" si="2"/>
        <v>77.4</v>
      </c>
      <c r="H129" s="7" t="s">
        <v>12</v>
      </c>
      <c r="I129" s="9">
        <v>44096</v>
      </c>
    </row>
    <row r="130" customHeight="1" spans="1:9">
      <c r="A130" s="6" t="str">
        <f>"257820200819094011196"</f>
        <v>257820200819094011196</v>
      </c>
      <c r="B130" s="6" t="s">
        <v>10</v>
      </c>
      <c r="C130" s="6" t="s">
        <v>140</v>
      </c>
      <c r="D130" s="6" t="str">
        <f>"236000010704"</f>
        <v>236000010704</v>
      </c>
      <c r="E130" s="8">
        <v>65</v>
      </c>
      <c r="F130" s="8">
        <v>64</v>
      </c>
      <c r="G130" s="8">
        <f t="shared" si="2"/>
        <v>77.28</v>
      </c>
      <c r="H130" s="7" t="s">
        <v>14</v>
      </c>
      <c r="I130" s="9">
        <v>44096</v>
      </c>
    </row>
    <row r="131" customHeight="1" spans="1:9">
      <c r="A131" s="6" t="str">
        <f>"257820200819095643240"</f>
        <v>257820200819095643240</v>
      </c>
      <c r="B131" s="6" t="s">
        <v>10</v>
      </c>
      <c r="C131" s="6" t="s">
        <v>141</v>
      </c>
      <c r="D131" s="6" t="str">
        <f>"236000011407"</f>
        <v>236000011407</v>
      </c>
      <c r="E131" s="8">
        <v>54.5</v>
      </c>
      <c r="F131" s="8">
        <v>71</v>
      </c>
      <c r="G131" s="8">
        <f t="shared" si="2"/>
        <v>77.28</v>
      </c>
      <c r="H131" s="7" t="s">
        <v>14</v>
      </c>
      <c r="I131" s="9">
        <v>44096</v>
      </c>
    </row>
    <row r="132" customHeight="1" spans="1:9">
      <c r="A132" s="6" t="str">
        <f>"257820200819094402211"</f>
        <v>257820200819094402211</v>
      </c>
      <c r="B132" s="6" t="s">
        <v>10</v>
      </c>
      <c r="C132" s="6" t="s">
        <v>142</v>
      </c>
      <c r="D132" s="6" t="str">
        <f>"236000011509"</f>
        <v>236000011509</v>
      </c>
      <c r="E132" s="8">
        <v>57.5</v>
      </c>
      <c r="F132" s="8">
        <v>69</v>
      </c>
      <c r="G132" s="8">
        <f t="shared" si="2"/>
        <v>77.28</v>
      </c>
      <c r="H132" s="7" t="s">
        <v>12</v>
      </c>
      <c r="I132" s="9">
        <v>44096</v>
      </c>
    </row>
    <row r="133" customHeight="1" spans="1:9">
      <c r="A133" s="6" t="str">
        <f>"25782020081909141299"</f>
        <v>25782020081909141299</v>
      </c>
      <c r="B133" s="6" t="s">
        <v>10</v>
      </c>
      <c r="C133" s="6" t="s">
        <v>143</v>
      </c>
      <c r="D133" s="6" t="str">
        <f>"236000011825"</f>
        <v>236000011825</v>
      </c>
      <c r="E133" s="8">
        <v>62</v>
      </c>
      <c r="F133" s="8">
        <v>66</v>
      </c>
      <c r="G133" s="8">
        <f t="shared" si="2"/>
        <v>77.28</v>
      </c>
      <c r="H133" s="7" t="s">
        <v>14</v>
      </c>
      <c r="I133" s="9">
        <v>44096</v>
      </c>
    </row>
    <row r="134" customHeight="1" spans="1:9">
      <c r="A134" s="6" t="str">
        <f>"257820200819164641668"</f>
        <v>257820200819164641668</v>
      </c>
      <c r="B134" s="6" t="s">
        <v>10</v>
      </c>
      <c r="C134" s="6" t="s">
        <v>144</v>
      </c>
      <c r="D134" s="6" t="str">
        <f>"236000011227"</f>
        <v>236000011227</v>
      </c>
      <c r="E134" s="8">
        <v>65.5</v>
      </c>
      <c r="F134" s="8">
        <v>63.5</v>
      </c>
      <c r="G134" s="8">
        <f t="shared" si="2"/>
        <v>77.16</v>
      </c>
      <c r="H134" s="7" t="s">
        <v>12</v>
      </c>
      <c r="I134" s="9">
        <v>44096</v>
      </c>
    </row>
    <row r="135" customHeight="1" spans="1:9">
      <c r="A135" s="6" t="str">
        <f>"257820200820095722941"</f>
        <v>257820200820095722941</v>
      </c>
      <c r="B135" s="6" t="s">
        <v>10</v>
      </c>
      <c r="C135" s="6" t="s">
        <v>145</v>
      </c>
      <c r="D135" s="6" t="str">
        <f>"236000010722"</f>
        <v>236000010722</v>
      </c>
      <c r="E135" s="8">
        <v>58.5</v>
      </c>
      <c r="F135" s="8">
        <v>68</v>
      </c>
      <c r="G135" s="8">
        <f t="shared" si="2"/>
        <v>77.04</v>
      </c>
      <c r="H135" s="7" t="s">
        <v>12</v>
      </c>
      <c r="I135" s="9">
        <v>44096</v>
      </c>
    </row>
    <row r="136" customHeight="1" spans="1:9">
      <c r="A136" s="6" t="str">
        <f>"257820200820092609924"</f>
        <v>257820200820092609924</v>
      </c>
      <c r="B136" s="6" t="s">
        <v>10</v>
      </c>
      <c r="C136" s="6" t="s">
        <v>146</v>
      </c>
      <c r="D136" s="6" t="str">
        <f>"236000011220"</f>
        <v>236000011220</v>
      </c>
      <c r="E136" s="8">
        <v>61.5</v>
      </c>
      <c r="F136" s="8">
        <v>66</v>
      </c>
      <c r="G136" s="8">
        <f t="shared" si="2"/>
        <v>77.04</v>
      </c>
      <c r="H136" s="7" t="s">
        <v>14</v>
      </c>
      <c r="I136" s="9">
        <v>44096</v>
      </c>
    </row>
    <row r="137" customHeight="1" spans="1:9">
      <c r="A137" s="6" t="str">
        <f>"2578202008211245571365"</f>
        <v>2578202008211245571365</v>
      </c>
      <c r="B137" s="6" t="s">
        <v>10</v>
      </c>
      <c r="C137" s="6" t="s">
        <v>147</v>
      </c>
      <c r="D137" s="6" t="str">
        <f>"236000012021"</f>
        <v>236000012021</v>
      </c>
      <c r="E137" s="8">
        <v>58.5</v>
      </c>
      <c r="F137" s="8">
        <v>68</v>
      </c>
      <c r="G137" s="8">
        <f t="shared" si="2"/>
        <v>77.04</v>
      </c>
      <c r="H137" s="7" t="s">
        <v>12</v>
      </c>
      <c r="I137" s="9">
        <v>44096</v>
      </c>
    </row>
    <row r="138" customHeight="1" spans="1:9">
      <c r="A138" s="6" t="str">
        <f>"257820200819213140833"</f>
        <v>257820200819213140833</v>
      </c>
      <c r="B138" s="6" t="s">
        <v>10</v>
      </c>
      <c r="C138" s="6" t="s">
        <v>148</v>
      </c>
      <c r="D138" s="6" t="str">
        <f>"236000010316"</f>
        <v>236000010316</v>
      </c>
      <c r="E138" s="8">
        <v>65.5</v>
      </c>
      <c r="F138" s="8">
        <v>63</v>
      </c>
      <c r="G138" s="8">
        <f t="shared" si="2"/>
        <v>76.8</v>
      </c>
      <c r="H138" s="7" t="s">
        <v>12</v>
      </c>
      <c r="I138" s="9">
        <v>44096</v>
      </c>
    </row>
  </sheetData>
  <sortState ref="C3:R716">
    <sortCondition ref="G3:G716" descending="1"/>
  </sortState>
  <mergeCells count="1">
    <mergeCell ref="A1:I1"/>
  </mergeCells>
  <pageMargins left="0.75" right="0.75" top="1" bottom="1" header="0.5" footer="0.5"/>
  <pageSetup paperSize="8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泪过无痕</cp:lastModifiedBy>
  <dcterms:created xsi:type="dcterms:W3CDTF">2020-08-25T08:22:00Z</dcterms:created>
  <cp:lastPrinted>2020-08-31T10:25:00Z</cp:lastPrinted>
  <dcterms:modified xsi:type="dcterms:W3CDTF">2020-09-17T01:07:17Z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