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高中教师36人" sheetId="1" r:id="rId1"/>
  </sheets>
  <definedNames>
    <definedName name="_xlnm.Print_Titles" localSheetId="0">'高中教师36人'!$3:$3</definedName>
  </definedNames>
  <calcPr fullCalcOnLoad="1"/>
</workbook>
</file>

<file path=xl/sharedStrings.xml><?xml version="1.0" encoding="utf-8"?>
<sst xmlns="http://schemas.openxmlformats.org/spreadsheetml/2006/main" count="48" uniqueCount="30">
  <si>
    <t>序号</t>
  </si>
  <si>
    <t>报考岗位</t>
  </si>
  <si>
    <t>姓名</t>
  </si>
  <si>
    <t>准考证号</t>
  </si>
  <si>
    <t>教育综
合知识</t>
  </si>
  <si>
    <t>学科专
业知识</t>
  </si>
  <si>
    <t>笔试合
成成绩</t>
  </si>
  <si>
    <t>加分</t>
  </si>
  <si>
    <t>笔试
总成绩</t>
  </si>
  <si>
    <t>面试成绩</t>
  </si>
  <si>
    <t>最终成绩</t>
  </si>
  <si>
    <t>2001_高中语文1组</t>
  </si>
  <si>
    <t>2002_高中语文2组</t>
  </si>
  <si>
    <t>2003_高中数学1组</t>
  </si>
  <si>
    <t>2004_高中数学2组</t>
  </si>
  <si>
    <t>2005_高中英语1组</t>
  </si>
  <si>
    <t>2006_高中英语2组</t>
  </si>
  <si>
    <t>2007_高中物理1组</t>
  </si>
  <si>
    <t>2008_高中物理2组</t>
  </si>
  <si>
    <t>2009_高中化学1组</t>
  </si>
  <si>
    <t>2010_高中化学2组</t>
  </si>
  <si>
    <t>2011_高中生物1组</t>
  </si>
  <si>
    <t>2012_高中生物2组</t>
  </si>
  <si>
    <t>2013_高中思想政治1组</t>
  </si>
  <si>
    <t>2014_高中思想政治2组</t>
  </si>
  <si>
    <t>2015_高中历史1组</t>
  </si>
  <si>
    <t>2016_高中历史2组</t>
  </si>
  <si>
    <t>2017_高中地理1组</t>
  </si>
  <si>
    <t>2018_高中地理2组</t>
  </si>
  <si>
    <t>利辛县2020年中小学教师第二次招聘拟聘高中教师名单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</si>
</sst>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u val="single"/>
      <sz val="12"/>
      <color indexed="20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4.25"/>
  <cols>
    <col min="1" max="1" width="5.875" style="1" customWidth="1"/>
    <col min="2" max="2" width="24.25390625" style="1" customWidth="1"/>
    <col min="3" max="3" width="8.50390625" style="1" customWidth="1"/>
    <col min="4" max="4" width="13.00390625" style="1" customWidth="1"/>
    <col min="5" max="5" width="11.875" style="3" customWidth="1"/>
    <col min="6" max="6" width="9.625" style="3" customWidth="1"/>
    <col min="7" max="7" width="10.375" style="3" customWidth="1"/>
    <col min="8" max="8" width="6.00390625" style="3" customWidth="1"/>
    <col min="9" max="9" width="10.625" style="3" customWidth="1"/>
    <col min="10" max="10" width="11.125" style="3" customWidth="1"/>
    <col min="11" max="11" width="13.25390625" style="11" customWidth="1"/>
    <col min="12" max="219" width="9.00390625" style="1" customWidth="1"/>
  </cols>
  <sheetData>
    <row r="1" spans="1:11" ht="34.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s="1" customFormat="1" ht="30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5" t="s">
        <v>8</v>
      </c>
      <c r="J3" s="6" t="s">
        <v>9</v>
      </c>
      <c r="K3" s="9" t="s">
        <v>10</v>
      </c>
    </row>
    <row r="4" spans="1:11" s="2" customFormat="1" ht="21" customHeight="1">
      <c r="A4" s="7">
        <v>1</v>
      </c>
      <c r="B4" s="7" t="s">
        <v>11</v>
      </c>
      <c r="C4" s="7" t="str">
        <f>"曹琳"</f>
        <v>曹琳</v>
      </c>
      <c r="D4" s="7" t="str">
        <f>"20200207930"</f>
        <v>20200207930</v>
      </c>
      <c r="E4" s="8">
        <v>99.45</v>
      </c>
      <c r="F4" s="8">
        <v>106.71</v>
      </c>
      <c r="G4" s="8">
        <v>103.81</v>
      </c>
      <c r="H4" s="8"/>
      <c r="I4" s="8">
        <v>103.81</v>
      </c>
      <c r="J4" s="8">
        <v>79.8</v>
      </c>
      <c r="K4" s="10">
        <f aca="true" t="shared" si="0" ref="K4:K39">I4/1.2*0.6+J4*0.4</f>
        <v>83.825</v>
      </c>
    </row>
    <row r="5" spans="1:11" s="2" customFormat="1" ht="21" customHeight="1">
      <c r="A5" s="7">
        <v>2</v>
      </c>
      <c r="B5" s="7" t="s">
        <v>11</v>
      </c>
      <c r="C5" s="7" t="str">
        <f>"李蒙"</f>
        <v>李蒙</v>
      </c>
      <c r="D5" s="7" t="str">
        <f>"20200207917"</f>
        <v>20200207917</v>
      </c>
      <c r="E5" s="8">
        <v>89.5</v>
      </c>
      <c r="F5" s="8">
        <v>109.21</v>
      </c>
      <c r="G5" s="8">
        <v>101.33</v>
      </c>
      <c r="H5" s="8"/>
      <c r="I5" s="8">
        <v>101.33</v>
      </c>
      <c r="J5" s="8">
        <v>77.8</v>
      </c>
      <c r="K5" s="10">
        <f t="shared" si="0"/>
        <v>81.785</v>
      </c>
    </row>
    <row r="6" spans="1:11" s="2" customFormat="1" ht="21" customHeight="1">
      <c r="A6" s="7">
        <v>3</v>
      </c>
      <c r="B6" s="7" t="s">
        <v>11</v>
      </c>
      <c r="C6" s="7" t="str">
        <f>"周瑞瑞"</f>
        <v>周瑞瑞</v>
      </c>
      <c r="D6" s="7" t="str">
        <f>"20200207907"</f>
        <v>20200207907</v>
      </c>
      <c r="E6" s="8">
        <v>96.05</v>
      </c>
      <c r="F6" s="8">
        <v>103.32</v>
      </c>
      <c r="G6" s="8">
        <v>100.41</v>
      </c>
      <c r="H6" s="8"/>
      <c r="I6" s="8">
        <v>100.41</v>
      </c>
      <c r="J6" s="8">
        <v>82.2</v>
      </c>
      <c r="K6" s="10">
        <f t="shared" si="0"/>
        <v>83.08500000000001</v>
      </c>
    </row>
    <row r="7" spans="1:11" s="2" customFormat="1" ht="21" customHeight="1">
      <c r="A7" s="7">
        <v>4</v>
      </c>
      <c r="B7" s="7" t="s">
        <v>12</v>
      </c>
      <c r="C7" s="7" t="str">
        <f>"何本苗"</f>
        <v>何本苗</v>
      </c>
      <c r="D7" s="7" t="str">
        <f>"20200208018"</f>
        <v>20200208018</v>
      </c>
      <c r="E7" s="8">
        <v>94.4</v>
      </c>
      <c r="F7" s="8">
        <v>101.15</v>
      </c>
      <c r="G7" s="8">
        <v>98.45</v>
      </c>
      <c r="H7" s="8"/>
      <c r="I7" s="8">
        <v>98.45</v>
      </c>
      <c r="J7" s="8">
        <v>87.2</v>
      </c>
      <c r="K7" s="10">
        <f t="shared" si="0"/>
        <v>84.105</v>
      </c>
    </row>
    <row r="8" spans="1:11" s="2" customFormat="1" ht="21" customHeight="1">
      <c r="A8" s="7">
        <v>5</v>
      </c>
      <c r="B8" s="7" t="s">
        <v>12</v>
      </c>
      <c r="C8" s="7" t="str">
        <f>"叶淑欣"</f>
        <v>叶淑欣</v>
      </c>
      <c r="D8" s="7" t="str">
        <f>"20200207929"</f>
        <v>20200207929</v>
      </c>
      <c r="E8" s="8">
        <v>83.85</v>
      </c>
      <c r="F8" s="8">
        <v>106.46</v>
      </c>
      <c r="G8" s="8">
        <v>97.42</v>
      </c>
      <c r="H8" s="8"/>
      <c r="I8" s="8">
        <v>97.42</v>
      </c>
      <c r="J8" s="8">
        <v>87.6</v>
      </c>
      <c r="K8" s="10">
        <f t="shared" si="0"/>
        <v>83.75</v>
      </c>
    </row>
    <row r="9" spans="1:11" s="2" customFormat="1" ht="21" customHeight="1">
      <c r="A9" s="7">
        <v>6</v>
      </c>
      <c r="B9" s="7" t="s">
        <v>12</v>
      </c>
      <c r="C9" s="7" t="str">
        <f>"李小营"</f>
        <v>李小营</v>
      </c>
      <c r="D9" s="7" t="str">
        <f>"20200207925"</f>
        <v>20200207925</v>
      </c>
      <c r="E9" s="8">
        <v>83.5</v>
      </c>
      <c r="F9" s="8">
        <v>100.82</v>
      </c>
      <c r="G9" s="8">
        <v>93.89</v>
      </c>
      <c r="H9" s="8"/>
      <c r="I9" s="8">
        <v>93.89</v>
      </c>
      <c r="J9" s="8">
        <v>85.6</v>
      </c>
      <c r="K9" s="10">
        <f t="shared" si="0"/>
        <v>81.185</v>
      </c>
    </row>
    <row r="10" spans="1:11" s="2" customFormat="1" ht="21" customHeight="1">
      <c r="A10" s="7">
        <v>7</v>
      </c>
      <c r="B10" s="7" t="s">
        <v>13</v>
      </c>
      <c r="C10" s="7" t="str">
        <f>"杨士亮"</f>
        <v>杨士亮</v>
      </c>
      <c r="D10" s="7" t="str">
        <f>"20200208706"</f>
        <v>20200208706</v>
      </c>
      <c r="E10" s="8">
        <v>93.45</v>
      </c>
      <c r="F10" s="8">
        <v>93.36</v>
      </c>
      <c r="G10" s="8">
        <v>93.4</v>
      </c>
      <c r="H10" s="8"/>
      <c r="I10" s="8">
        <v>93.4</v>
      </c>
      <c r="J10" s="8">
        <v>81.4</v>
      </c>
      <c r="K10" s="10">
        <f t="shared" si="0"/>
        <v>79.26</v>
      </c>
    </row>
    <row r="11" spans="1:11" s="2" customFormat="1" ht="21" customHeight="1">
      <c r="A11" s="7">
        <v>8</v>
      </c>
      <c r="B11" s="7" t="s">
        <v>13</v>
      </c>
      <c r="C11" s="7" t="str">
        <f>"刘艳"</f>
        <v>刘艳</v>
      </c>
      <c r="D11" s="7" t="str">
        <f>"20200208721"</f>
        <v>20200208721</v>
      </c>
      <c r="E11" s="8">
        <v>85.6</v>
      </c>
      <c r="F11" s="8">
        <v>88.46</v>
      </c>
      <c r="G11" s="8">
        <v>87.32</v>
      </c>
      <c r="H11" s="8"/>
      <c r="I11" s="8">
        <v>87.32</v>
      </c>
      <c r="J11" s="8">
        <v>83.4</v>
      </c>
      <c r="K11" s="10">
        <f t="shared" si="0"/>
        <v>77.02000000000001</v>
      </c>
    </row>
    <row r="12" spans="1:11" s="2" customFormat="1" ht="21" customHeight="1">
      <c r="A12" s="7">
        <v>9</v>
      </c>
      <c r="B12" s="7" t="s">
        <v>13</v>
      </c>
      <c r="C12" s="7" t="str">
        <f>"孙杰"</f>
        <v>孙杰</v>
      </c>
      <c r="D12" s="7" t="str">
        <f>"20200208718"</f>
        <v>20200208718</v>
      </c>
      <c r="E12" s="8">
        <v>100.35</v>
      </c>
      <c r="F12" s="8">
        <v>74.51</v>
      </c>
      <c r="G12" s="8">
        <v>84.85</v>
      </c>
      <c r="H12" s="8"/>
      <c r="I12" s="8">
        <v>84.85</v>
      </c>
      <c r="J12" s="8">
        <v>79.2</v>
      </c>
      <c r="K12" s="10">
        <f t="shared" si="0"/>
        <v>74.105</v>
      </c>
    </row>
    <row r="13" spans="1:11" s="2" customFormat="1" ht="21" customHeight="1">
      <c r="A13" s="7">
        <v>10</v>
      </c>
      <c r="B13" s="7" t="s">
        <v>14</v>
      </c>
      <c r="C13" s="7" t="str">
        <f>"常林宾"</f>
        <v>常林宾</v>
      </c>
      <c r="D13" s="7" t="str">
        <f>"20200208717"</f>
        <v>20200208717</v>
      </c>
      <c r="E13" s="8">
        <v>92.15</v>
      </c>
      <c r="F13" s="8">
        <v>91.56</v>
      </c>
      <c r="G13" s="8">
        <v>91.8</v>
      </c>
      <c r="H13" s="8"/>
      <c r="I13" s="8">
        <v>91.8</v>
      </c>
      <c r="J13" s="8">
        <v>85.2</v>
      </c>
      <c r="K13" s="10">
        <f t="shared" si="0"/>
        <v>79.98</v>
      </c>
    </row>
    <row r="14" spans="1:11" s="2" customFormat="1" ht="21" customHeight="1">
      <c r="A14" s="7">
        <v>11</v>
      </c>
      <c r="B14" s="7" t="s">
        <v>14</v>
      </c>
      <c r="C14" s="7" t="str">
        <f>"韩冰茹"</f>
        <v>韩冰茹</v>
      </c>
      <c r="D14" s="7" t="str">
        <f>"20200208711"</f>
        <v>20200208711</v>
      </c>
      <c r="E14" s="8">
        <v>84.05</v>
      </c>
      <c r="F14" s="8">
        <v>88.29</v>
      </c>
      <c r="G14" s="8">
        <v>86.59</v>
      </c>
      <c r="H14" s="8"/>
      <c r="I14" s="8">
        <v>86.59</v>
      </c>
      <c r="J14" s="8">
        <v>83.2</v>
      </c>
      <c r="K14" s="10">
        <f t="shared" si="0"/>
        <v>76.57500000000002</v>
      </c>
    </row>
    <row r="15" spans="1:11" s="2" customFormat="1" ht="21" customHeight="1">
      <c r="A15" s="7">
        <v>12</v>
      </c>
      <c r="B15" s="7" t="s">
        <v>14</v>
      </c>
      <c r="C15" s="7" t="str">
        <f>"聂涛"</f>
        <v>聂涛</v>
      </c>
      <c r="D15" s="7" t="str">
        <f>"20200208722"</f>
        <v>20200208722</v>
      </c>
      <c r="E15" s="8">
        <v>85.85</v>
      </c>
      <c r="F15" s="8">
        <v>86.25</v>
      </c>
      <c r="G15" s="8">
        <v>86.09</v>
      </c>
      <c r="H15" s="8"/>
      <c r="I15" s="8">
        <v>86.09</v>
      </c>
      <c r="J15" s="8">
        <v>79.8</v>
      </c>
      <c r="K15" s="10">
        <f t="shared" si="0"/>
        <v>74.965</v>
      </c>
    </row>
    <row r="16" spans="1:11" s="2" customFormat="1" ht="21" customHeight="1">
      <c r="A16" s="7">
        <v>13</v>
      </c>
      <c r="B16" s="7" t="s">
        <v>15</v>
      </c>
      <c r="C16" s="7" t="str">
        <f>"孙梦梦"</f>
        <v>孙梦梦</v>
      </c>
      <c r="D16" s="7" t="str">
        <f>"20200208317"</f>
        <v>20200208317</v>
      </c>
      <c r="E16" s="8">
        <v>95.5</v>
      </c>
      <c r="F16" s="8">
        <v>99.26</v>
      </c>
      <c r="G16" s="8">
        <v>97.76</v>
      </c>
      <c r="H16" s="8"/>
      <c r="I16" s="8">
        <v>97.76</v>
      </c>
      <c r="J16" s="8">
        <v>83.4</v>
      </c>
      <c r="K16" s="10">
        <f t="shared" si="0"/>
        <v>82.24000000000001</v>
      </c>
    </row>
    <row r="17" spans="1:11" s="2" customFormat="1" ht="21" customHeight="1">
      <c r="A17" s="7">
        <v>14</v>
      </c>
      <c r="B17" s="7" t="s">
        <v>15</v>
      </c>
      <c r="C17" s="7" t="str">
        <f>"张惠茹"</f>
        <v>张惠茹</v>
      </c>
      <c r="D17" s="7" t="str">
        <f>"20200208311"</f>
        <v>20200208311</v>
      </c>
      <c r="E17" s="8">
        <v>94.8</v>
      </c>
      <c r="F17" s="8">
        <v>90.96</v>
      </c>
      <c r="G17" s="8">
        <v>92.5</v>
      </c>
      <c r="H17" s="8"/>
      <c r="I17" s="8">
        <v>92.5</v>
      </c>
      <c r="J17" s="8">
        <v>81.8</v>
      </c>
      <c r="K17" s="10">
        <f t="shared" si="0"/>
        <v>78.97</v>
      </c>
    </row>
    <row r="18" spans="1:11" s="2" customFormat="1" ht="21" customHeight="1">
      <c r="A18" s="7">
        <v>15</v>
      </c>
      <c r="B18" s="7" t="s">
        <v>15</v>
      </c>
      <c r="C18" s="7" t="str">
        <f>"王雪"</f>
        <v>王雪</v>
      </c>
      <c r="D18" s="7" t="str">
        <f>"20200208212"</f>
        <v>20200208212</v>
      </c>
      <c r="E18" s="8">
        <v>88.35</v>
      </c>
      <c r="F18" s="8">
        <v>93.9</v>
      </c>
      <c r="G18" s="8">
        <v>91.68</v>
      </c>
      <c r="H18" s="8"/>
      <c r="I18" s="8">
        <v>91.68</v>
      </c>
      <c r="J18" s="8">
        <v>83.2</v>
      </c>
      <c r="K18" s="10">
        <f t="shared" si="0"/>
        <v>79.12</v>
      </c>
    </row>
    <row r="19" spans="1:11" s="2" customFormat="1" ht="21" customHeight="1">
      <c r="A19" s="7">
        <v>16</v>
      </c>
      <c r="B19" s="7" t="s">
        <v>16</v>
      </c>
      <c r="C19" s="7" t="str">
        <f>"杨桥"</f>
        <v>杨桥</v>
      </c>
      <c r="D19" s="7" t="str">
        <f>"20200208102"</f>
        <v>20200208102</v>
      </c>
      <c r="E19" s="8">
        <v>98.55</v>
      </c>
      <c r="F19" s="8">
        <v>96.24</v>
      </c>
      <c r="G19" s="8">
        <v>97.16</v>
      </c>
      <c r="H19" s="8"/>
      <c r="I19" s="8">
        <v>97.16</v>
      </c>
      <c r="J19" s="8">
        <v>83.8</v>
      </c>
      <c r="K19" s="10">
        <f t="shared" si="0"/>
        <v>82.1</v>
      </c>
    </row>
    <row r="20" spans="1:11" s="2" customFormat="1" ht="21" customHeight="1">
      <c r="A20" s="7">
        <v>17</v>
      </c>
      <c r="B20" s="7" t="s">
        <v>16</v>
      </c>
      <c r="C20" s="7" t="str">
        <f>"王悦"</f>
        <v>王悦</v>
      </c>
      <c r="D20" s="7" t="str">
        <f>"20200208901"</f>
        <v>20200208901</v>
      </c>
      <c r="E20" s="8">
        <v>92.4</v>
      </c>
      <c r="F20" s="8">
        <v>97</v>
      </c>
      <c r="G20" s="8">
        <v>95.16</v>
      </c>
      <c r="H20" s="8"/>
      <c r="I20" s="8">
        <v>95.16</v>
      </c>
      <c r="J20" s="8">
        <v>86.4</v>
      </c>
      <c r="K20" s="10">
        <f t="shared" si="0"/>
        <v>82.14</v>
      </c>
    </row>
    <row r="21" spans="1:11" s="2" customFormat="1" ht="21" customHeight="1">
      <c r="A21" s="7">
        <v>18</v>
      </c>
      <c r="B21" s="7" t="s">
        <v>17</v>
      </c>
      <c r="C21" s="7" t="str">
        <f>"胡爽"</f>
        <v>胡爽</v>
      </c>
      <c r="D21" s="7" t="str">
        <f>"20200212230"</f>
        <v>20200212230</v>
      </c>
      <c r="E21" s="8">
        <v>75.55</v>
      </c>
      <c r="F21" s="8">
        <v>53.2</v>
      </c>
      <c r="G21" s="8">
        <v>62.14</v>
      </c>
      <c r="H21" s="8"/>
      <c r="I21" s="8">
        <v>62.14</v>
      </c>
      <c r="J21" s="8">
        <v>80.8</v>
      </c>
      <c r="K21" s="10">
        <f t="shared" si="0"/>
        <v>63.39</v>
      </c>
    </row>
    <row r="22" spans="1:11" s="2" customFormat="1" ht="21" customHeight="1">
      <c r="A22" s="7">
        <v>19</v>
      </c>
      <c r="B22" s="7" t="s">
        <v>18</v>
      </c>
      <c r="C22" s="7" t="str">
        <f>"陈国萌"</f>
        <v>陈国萌</v>
      </c>
      <c r="D22" s="7" t="str">
        <f>"20200211929"</f>
        <v>20200211929</v>
      </c>
      <c r="E22" s="8">
        <v>85.7</v>
      </c>
      <c r="F22" s="8">
        <v>78.52</v>
      </c>
      <c r="G22" s="8">
        <v>81.39</v>
      </c>
      <c r="H22" s="8"/>
      <c r="I22" s="8">
        <v>81.39</v>
      </c>
      <c r="J22" s="8">
        <v>84.4</v>
      </c>
      <c r="K22" s="10">
        <f t="shared" si="0"/>
        <v>74.45500000000001</v>
      </c>
    </row>
    <row r="23" spans="1:11" s="2" customFormat="1" ht="21" customHeight="1">
      <c r="A23" s="7">
        <v>20</v>
      </c>
      <c r="B23" s="7" t="s">
        <v>18</v>
      </c>
      <c r="C23" s="7" t="str">
        <f>"薛席"</f>
        <v>薛席</v>
      </c>
      <c r="D23" s="7" t="str">
        <f>"20200211928"</f>
        <v>20200211928</v>
      </c>
      <c r="E23" s="8">
        <v>87.45</v>
      </c>
      <c r="F23" s="8">
        <v>70.36</v>
      </c>
      <c r="G23" s="8">
        <v>77.2</v>
      </c>
      <c r="H23" s="8"/>
      <c r="I23" s="8">
        <v>77.2</v>
      </c>
      <c r="J23" s="8">
        <v>73.4</v>
      </c>
      <c r="K23" s="10">
        <f t="shared" si="0"/>
        <v>67.96000000000001</v>
      </c>
    </row>
    <row r="24" spans="1:11" s="2" customFormat="1" ht="21" customHeight="1">
      <c r="A24" s="7">
        <v>21</v>
      </c>
      <c r="B24" s="7" t="s">
        <v>19</v>
      </c>
      <c r="C24" s="7" t="str">
        <f>"汪家宁"</f>
        <v>汪家宁</v>
      </c>
      <c r="D24" s="7" t="str">
        <f>"20200208529"</f>
        <v>20200208529</v>
      </c>
      <c r="E24" s="8">
        <v>81.6</v>
      </c>
      <c r="F24" s="8">
        <v>86.54</v>
      </c>
      <c r="G24" s="8">
        <v>84.56</v>
      </c>
      <c r="H24" s="8"/>
      <c r="I24" s="8">
        <v>84.56</v>
      </c>
      <c r="J24" s="8">
        <v>84.8</v>
      </c>
      <c r="K24" s="10">
        <f t="shared" si="0"/>
        <v>76.2</v>
      </c>
    </row>
    <row r="25" spans="1:11" s="2" customFormat="1" ht="21" customHeight="1">
      <c r="A25" s="7">
        <v>22</v>
      </c>
      <c r="B25" s="7" t="s">
        <v>20</v>
      </c>
      <c r="C25" s="7" t="str">
        <f>"刁洪玲"</f>
        <v>刁洪玲</v>
      </c>
      <c r="D25" s="7" t="str">
        <f>"20200208517"</f>
        <v>20200208517</v>
      </c>
      <c r="E25" s="8">
        <v>90.65</v>
      </c>
      <c r="F25" s="8">
        <v>106.27</v>
      </c>
      <c r="G25" s="8">
        <v>100.02</v>
      </c>
      <c r="H25" s="8"/>
      <c r="I25" s="8">
        <v>100.02</v>
      </c>
      <c r="J25" s="8">
        <v>85.2</v>
      </c>
      <c r="K25" s="10">
        <f t="shared" si="0"/>
        <v>84.09</v>
      </c>
    </row>
    <row r="26" spans="1:11" s="2" customFormat="1" ht="21" customHeight="1">
      <c r="A26" s="7">
        <v>23</v>
      </c>
      <c r="B26" s="7" t="s">
        <v>20</v>
      </c>
      <c r="C26" s="7" t="str">
        <f>"金萍"</f>
        <v>金萍</v>
      </c>
      <c r="D26" s="7" t="str">
        <f>"20200208414"</f>
        <v>20200208414</v>
      </c>
      <c r="E26" s="8">
        <v>93.15</v>
      </c>
      <c r="F26" s="8">
        <v>101.59</v>
      </c>
      <c r="G26" s="8">
        <v>98.21</v>
      </c>
      <c r="H26" s="8"/>
      <c r="I26" s="8">
        <v>98.21</v>
      </c>
      <c r="J26" s="8">
        <v>80</v>
      </c>
      <c r="K26" s="10">
        <f t="shared" si="0"/>
        <v>81.10499999999999</v>
      </c>
    </row>
    <row r="27" spans="1:11" s="2" customFormat="1" ht="21" customHeight="1">
      <c r="A27" s="7">
        <v>24</v>
      </c>
      <c r="B27" s="7" t="s">
        <v>21</v>
      </c>
      <c r="C27" s="7" t="str">
        <f>"李雨"</f>
        <v>李雨</v>
      </c>
      <c r="D27" s="7" t="str">
        <f>"20200209125"</f>
        <v>20200209125</v>
      </c>
      <c r="E27" s="8">
        <v>99.65</v>
      </c>
      <c r="F27" s="8">
        <v>89.09</v>
      </c>
      <c r="G27" s="8">
        <v>93.31</v>
      </c>
      <c r="H27" s="8"/>
      <c r="I27" s="8">
        <v>93.31</v>
      </c>
      <c r="J27" s="8">
        <v>84.2</v>
      </c>
      <c r="K27" s="10">
        <f t="shared" si="0"/>
        <v>80.33500000000001</v>
      </c>
    </row>
    <row r="28" spans="1:11" s="2" customFormat="1" ht="21" customHeight="1">
      <c r="A28" s="7">
        <v>25</v>
      </c>
      <c r="B28" s="7" t="s">
        <v>22</v>
      </c>
      <c r="C28" s="7" t="str">
        <f>"张迪迪"</f>
        <v>张迪迪</v>
      </c>
      <c r="D28" s="7" t="str">
        <f>"20200209124"</f>
        <v>20200209124</v>
      </c>
      <c r="E28" s="8">
        <v>91.9</v>
      </c>
      <c r="F28" s="8">
        <v>99.72</v>
      </c>
      <c r="G28" s="8">
        <v>96.59</v>
      </c>
      <c r="H28" s="8"/>
      <c r="I28" s="8">
        <v>96.59</v>
      </c>
      <c r="J28" s="8">
        <v>84</v>
      </c>
      <c r="K28" s="10">
        <f t="shared" si="0"/>
        <v>81.89500000000001</v>
      </c>
    </row>
    <row r="29" spans="1:11" s="2" customFormat="1" ht="21" customHeight="1">
      <c r="A29" s="7">
        <v>26</v>
      </c>
      <c r="B29" s="7" t="s">
        <v>22</v>
      </c>
      <c r="C29" s="7" t="str">
        <f>"葛成点"</f>
        <v>葛成点</v>
      </c>
      <c r="D29" s="7" t="str">
        <f>"20200209207"</f>
        <v>20200209207</v>
      </c>
      <c r="E29" s="8">
        <v>90.95</v>
      </c>
      <c r="F29" s="8">
        <v>97.01</v>
      </c>
      <c r="G29" s="8">
        <v>94.59</v>
      </c>
      <c r="H29" s="8"/>
      <c r="I29" s="8">
        <v>94.59</v>
      </c>
      <c r="J29" s="8">
        <v>82.4</v>
      </c>
      <c r="K29" s="10">
        <f t="shared" si="0"/>
        <v>80.255</v>
      </c>
    </row>
    <row r="30" spans="1:11" s="2" customFormat="1" ht="21" customHeight="1">
      <c r="A30" s="7">
        <v>27</v>
      </c>
      <c r="B30" s="7" t="s">
        <v>23</v>
      </c>
      <c r="C30" s="7" t="str">
        <f>"王龙"</f>
        <v>王龙</v>
      </c>
      <c r="D30" s="7" t="str">
        <f>"20200207720"</f>
        <v>20200207720</v>
      </c>
      <c r="E30" s="8">
        <v>82.4</v>
      </c>
      <c r="F30" s="8">
        <v>88.2</v>
      </c>
      <c r="G30" s="8">
        <v>85.88</v>
      </c>
      <c r="H30" s="8"/>
      <c r="I30" s="8">
        <v>85.88</v>
      </c>
      <c r="J30" s="8">
        <v>74.6</v>
      </c>
      <c r="K30" s="10">
        <f t="shared" si="0"/>
        <v>72.78</v>
      </c>
    </row>
    <row r="31" spans="1:11" s="2" customFormat="1" ht="21" customHeight="1">
      <c r="A31" s="7">
        <v>28</v>
      </c>
      <c r="B31" s="7" t="s">
        <v>23</v>
      </c>
      <c r="C31" s="7" t="str">
        <f>"李娜"</f>
        <v>李娜</v>
      </c>
      <c r="D31" s="7" t="str">
        <f>"20200207722"</f>
        <v>20200207722</v>
      </c>
      <c r="E31" s="8">
        <v>80.5</v>
      </c>
      <c r="F31" s="8">
        <v>85.06</v>
      </c>
      <c r="G31" s="8">
        <v>83.24</v>
      </c>
      <c r="H31" s="8"/>
      <c r="I31" s="8">
        <v>83.24</v>
      </c>
      <c r="J31" s="8">
        <v>80.8</v>
      </c>
      <c r="K31" s="10">
        <f t="shared" si="0"/>
        <v>73.94</v>
      </c>
    </row>
    <row r="32" spans="1:11" s="2" customFormat="1" ht="21" customHeight="1">
      <c r="A32" s="7">
        <v>29</v>
      </c>
      <c r="B32" s="7" t="s">
        <v>24</v>
      </c>
      <c r="C32" s="7" t="str">
        <f>"肖敏"</f>
        <v>肖敏</v>
      </c>
      <c r="D32" s="7" t="str">
        <f>"20200207726"</f>
        <v>20200207726</v>
      </c>
      <c r="E32" s="8">
        <v>93.8</v>
      </c>
      <c r="F32" s="8">
        <v>89.9</v>
      </c>
      <c r="G32" s="8">
        <v>91.46</v>
      </c>
      <c r="H32" s="8">
        <v>2</v>
      </c>
      <c r="I32" s="8">
        <v>93.46</v>
      </c>
      <c r="J32" s="8">
        <v>73.6</v>
      </c>
      <c r="K32" s="10">
        <f t="shared" si="0"/>
        <v>76.16999999999999</v>
      </c>
    </row>
    <row r="33" spans="1:11" s="2" customFormat="1" ht="21" customHeight="1">
      <c r="A33" s="7">
        <v>30</v>
      </c>
      <c r="B33" s="7" t="s">
        <v>24</v>
      </c>
      <c r="C33" s="7" t="str">
        <f>"刘丹"</f>
        <v>刘丹</v>
      </c>
      <c r="D33" s="7" t="str">
        <f>"20200207730"</f>
        <v>20200207730</v>
      </c>
      <c r="E33" s="8">
        <v>81.15</v>
      </c>
      <c r="F33" s="8">
        <v>87.24</v>
      </c>
      <c r="G33" s="8">
        <v>84.8</v>
      </c>
      <c r="H33" s="8"/>
      <c r="I33" s="8">
        <v>84.8</v>
      </c>
      <c r="J33" s="8">
        <v>81.4</v>
      </c>
      <c r="K33" s="10">
        <f t="shared" si="0"/>
        <v>74.96000000000001</v>
      </c>
    </row>
    <row r="34" spans="1:11" s="2" customFormat="1" ht="21" customHeight="1">
      <c r="A34" s="7">
        <v>31</v>
      </c>
      <c r="B34" s="7" t="s">
        <v>24</v>
      </c>
      <c r="C34" s="7" t="str">
        <f>"王康"</f>
        <v>王康</v>
      </c>
      <c r="D34" s="7" t="str">
        <f>"20200207724"</f>
        <v>20200207724</v>
      </c>
      <c r="E34" s="8">
        <v>83.4</v>
      </c>
      <c r="F34" s="8">
        <v>78.66</v>
      </c>
      <c r="G34" s="8">
        <v>80.56</v>
      </c>
      <c r="H34" s="8"/>
      <c r="I34" s="8">
        <v>80.56</v>
      </c>
      <c r="J34" s="8">
        <v>84.2</v>
      </c>
      <c r="K34" s="10">
        <f t="shared" si="0"/>
        <v>73.96000000000001</v>
      </c>
    </row>
    <row r="35" spans="1:11" s="2" customFormat="1" ht="21" customHeight="1">
      <c r="A35" s="7">
        <v>32</v>
      </c>
      <c r="B35" s="7" t="s">
        <v>25</v>
      </c>
      <c r="C35" s="7" t="str">
        <f>"田东岳"</f>
        <v>田东岳</v>
      </c>
      <c r="D35" s="7" t="str">
        <f>"20200212220"</f>
        <v>20200212220</v>
      </c>
      <c r="E35" s="8">
        <v>74.4</v>
      </c>
      <c r="F35" s="8">
        <v>92.38</v>
      </c>
      <c r="G35" s="8">
        <v>85.19</v>
      </c>
      <c r="H35" s="8"/>
      <c r="I35" s="8">
        <v>85.19</v>
      </c>
      <c r="J35" s="8">
        <v>83.6</v>
      </c>
      <c r="K35" s="10">
        <f t="shared" si="0"/>
        <v>76.035</v>
      </c>
    </row>
    <row r="36" spans="1:11" s="2" customFormat="1" ht="21" customHeight="1">
      <c r="A36" s="7">
        <v>33</v>
      </c>
      <c r="B36" s="7" t="s">
        <v>26</v>
      </c>
      <c r="C36" s="7" t="str">
        <f>"赵利文"</f>
        <v>赵利文</v>
      </c>
      <c r="D36" s="7" t="str">
        <f>"20200212030"</f>
        <v>20200212030</v>
      </c>
      <c r="E36" s="8">
        <v>75.85</v>
      </c>
      <c r="F36" s="8">
        <v>71.28</v>
      </c>
      <c r="G36" s="8">
        <v>73.11</v>
      </c>
      <c r="H36" s="8">
        <v>2</v>
      </c>
      <c r="I36" s="8">
        <v>75.11</v>
      </c>
      <c r="J36" s="8">
        <v>80.4</v>
      </c>
      <c r="K36" s="10">
        <f t="shared" si="0"/>
        <v>69.715</v>
      </c>
    </row>
    <row r="37" spans="1:11" s="2" customFormat="1" ht="21" customHeight="1">
      <c r="A37" s="7">
        <v>34</v>
      </c>
      <c r="B37" s="7" t="s">
        <v>27</v>
      </c>
      <c r="C37" s="7" t="str">
        <f>"王静"</f>
        <v>王静</v>
      </c>
      <c r="D37" s="7" t="str">
        <f>"20200206926"</f>
        <v>20200206926</v>
      </c>
      <c r="E37" s="8">
        <v>81.7</v>
      </c>
      <c r="F37" s="8">
        <v>88.2</v>
      </c>
      <c r="G37" s="8">
        <v>85.6</v>
      </c>
      <c r="H37" s="8"/>
      <c r="I37" s="8">
        <v>85.6</v>
      </c>
      <c r="J37" s="8">
        <v>79</v>
      </c>
      <c r="K37" s="10">
        <f t="shared" si="0"/>
        <v>74.4</v>
      </c>
    </row>
    <row r="38" spans="1:11" s="2" customFormat="1" ht="21" customHeight="1">
      <c r="A38" s="7">
        <v>35</v>
      </c>
      <c r="B38" s="7" t="s">
        <v>28</v>
      </c>
      <c r="C38" s="7" t="str">
        <f>"胡靖"</f>
        <v>胡靖</v>
      </c>
      <c r="D38" s="7" t="str">
        <f>"20200206928"</f>
        <v>20200206928</v>
      </c>
      <c r="E38" s="8">
        <v>79.1</v>
      </c>
      <c r="F38" s="8">
        <v>86.54</v>
      </c>
      <c r="G38" s="8">
        <v>83.56</v>
      </c>
      <c r="H38" s="8"/>
      <c r="I38" s="8">
        <v>83.56</v>
      </c>
      <c r="J38" s="8">
        <v>77.8</v>
      </c>
      <c r="K38" s="10">
        <f t="shared" si="0"/>
        <v>72.9</v>
      </c>
    </row>
    <row r="39" spans="1:11" s="2" customFormat="1" ht="21" customHeight="1">
      <c r="A39" s="7">
        <v>36</v>
      </c>
      <c r="B39" s="7" t="s">
        <v>28</v>
      </c>
      <c r="C39" s="7" t="str">
        <f>"岳成"</f>
        <v>岳成</v>
      </c>
      <c r="D39" s="7" t="str">
        <f>"20200206923"</f>
        <v>20200206923</v>
      </c>
      <c r="E39" s="8">
        <v>74.45</v>
      </c>
      <c r="F39" s="8">
        <v>87.56</v>
      </c>
      <c r="G39" s="8">
        <v>82.32</v>
      </c>
      <c r="H39" s="8"/>
      <c r="I39" s="8">
        <v>82.32</v>
      </c>
      <c r="J39" s="8">
        <v>81.8</v>
      </c>
      <c r="K39" s="10">
        <f t="shared" si="0"/>
        <v>73.88</v>
      </c>
    </row>
  </sheetData>
  <sheetProtection/>
  <mergeCells count="1">
    <mergeCell ref="A1:K1"/>
  </mergeCells>
  <printOptions horizontalCentered="1"/>
  <pageMargins left="0.3576388888888889" right="0.3576388888888889" top="0.60625" bottom="0.4090277777777777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2016-07-28T00:26:55Z</cp:lastPrinted>
  <dcterms:created xsi:type="dcterms:W3CDTF">2009-07-14T03:19:54Z</dcterms:created>
  <dcterms:modified xsi:type="dcterms:W3CDTF">2021-04-06T09:39:53Z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