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<sst xmlns="http://schemas.openxmlformats.org/spreadsheetml/2006/main" count="10" uniqueCount="9">
  <si>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2021年泗县面向社会公开招聘幼儿园教师专业测试及总成绩一览表 </t>
  </si>
  <si>
    <t>序号</t>
  </si>
  <si>
    <t>岗位代码</t>
  </si>
  <si>
    <t>准备证号</t>
  </si>
  <si>
    <t>笔试成绩</t>
  </si>
  <si>
    <t>专业测试成绩</t>
  </si>
  <si>
    <t>总成绩</t>
  </si>
  <si>
    <t>缺考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</si>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</sst>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SheetLayoutView="100" workbookViewId="0" topLeftCell="A101">
      <selection activeCell="B53" sqref="B53:B63"/>
    </sheetView>
  </sheetViews>
  <sheetFormatPr defaultColWidth="9.00390625" defaultRowHeight="14.25"/>
  <cols>
    <col min="1" max="1" width="6.25390625" style="1" customWidth="1"/>
    <col min="2" max="2" width="14.00390625" style="1" customWidth="1"/>
    <col min="3" max="3" width="16.875" style="1" customWidth="1"/>
    <col min="4" max="4" width="11.50390625" style="1" customWidth="1"/>
    <col min="5" max="5" width="16.625" style="1" customWidth="1"/>
    <col min="6" max="6" width="12.25390625" style="1" customWidth="1"/>
  </cols>
  <sheetData>
    <row r="1" spans="1:6" ht="28.5" customHeight="1">
      <c r="A1" s="2" t="s">
        <v>0</v>
      </c>
      <c r="B1" s="3"/>
      <c r="C1" s="3"/>
      <c r="D1" s="3"/>
      <c r="E1" s="3"/>
      <c r="F1" s="3"/>
    </row>
    <row r="2" spans="1:6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" customHeight="1">
      <c r="A3" s="5">
        <v>1</v>
      </c>
      <c r="B3" s="6" t="str">
        <f aca="true" t="shared" si="0" ref="B3:B6">"20210101"</f>
        <v>20210101</v>
      </c>
      <c r="C3" s="6" t="str">
        <f>"2101010118"</f>
        <v>2101010118</v>
      </c>
      <c r="D3" s="7">
        <v>92.5</v>
      </c>
      <c r="E3" s="6">
        <v>77.8</v>
      </c>
      <c r="F3" s="8">
        <f>D3/1.2*0.5+E3*0.5</f>
        <v>77.44166666666666</v>
      </c>
    </row>
    <row r="4" spans="1:6" ht="18" customHeight="1">
      <c r="A4" s="5">
        <v>2</v>
      </c>
      <c r="B4" s="6" t="str">
        <f t="shared" si="0"/>
        <v>20210101</v>
      </c>
      <c r="C4" s="6" t="str">
        <f>"2101010103"</f>
        <v>2101010103</v>
      </c>
      <c r="D4" s="7">
        <v>90.1</v>
      </c>
      <c r="E4" s="6">
        <v>74.4</v>
      </c>
      <c r="F4" s="8">
        <f aca="true" t="shared" si="1" ref="F4:F35">D4/1.2*0.5+E4*0.5</f>
        <v>74.74166666666667</v>
      </c>
    </row>
    <row r="5" spans="1:6" ht="18" customHeight="1">
      <c r="A5" s="5">
        <v>3</v>
      </c>
      <c r="B5" s="6" t="str">
        <f t="shared" si="0"/>
        <v>20210101</v>
      </c>
      <c r="C5" s="6" t="str">
        <f>"2101010112"</f>
        <v>2101010112</v>
      </c>
      <c r="D5" s="7">
        <v>89.4</v>
      </c>
      <c r="E5" s="6">
        <v>74.6</v>
      </c>
      <c r="F5" s="8">
        <f t="shared" si="1"/>
        <v>74.55000000000001</v>
      </c>
    </row>
    <row r="6" spans="1:6" ht="18" customHeight="1">
      <c r="A6" s="5">
        <v>4</v>
      </c>
      <c r="B6" s="6" t="str">
        <f t="shared" si="0"/>
        <v>20210101</v>
      </c>
      <c r="C6" s="6" t="str">
        <f>"2101010107"</f>
        <v>2101010107</v>
      </c>
      <c r="D6" s="7">
        <v>87.1</v>
      </c>
      <c r="E6" s="6">
        <v>75.6</v>
      </c>
      <c r="F6" s="8">
        <f t="shared" si="1"/>
        <v>74.09166666666667</v>
      </c>
    </row>
    <row r="7" spans="1:6" ht="18" customHeight="1">
      <c r="A7" s="5">
        <v>5</v>
      </c>
      <c r="B7" s="6" t="str">
        <f aca="true" t="shared" si="2" ref="B7:B17">"20210102"</f>
        <v>20210102</v>
      </c>
      <c r="C7" s="6" t="str">
        <f>"2101020214"</f>
        <v>2101020214</v>
      </c>
      <c r="D7" s="7">
        <v>95.3</v>
      </c>
      <c r="E7" s="6">
        <v>80.6</v>
      </c>
      <c r="F7" s="8">
        <f t="shared" si="1"/>
        <v>80.00833333333333</v>
      </c>
    </row>
    <row r="8" spans="1:6" ht="18" customHeight="1">
      <c r="A8" s="5">
        <v>6</v>
      </c>
      <c r="B8" s="6" t="str">
        <f t="shared" si="2"/>
        <v>20210102</v>
      </c>
      <c r="C8" s="6" t="str">
        <f>"2101020220"</f>
        <v>2101020220</v>
      </c>
      <c r="D8" s="7">
        <v>94.8</v>
      </c>
      <c r="E8" s="6">
        <v>82.4</v>
      </c>
      <c r="F8" s="8">
        <f t="shared" si="1"/>
        <v>80.7</v>
      </c>
    </row>
    <row r="9" spans="1:6" ht="18" customHeight="1">
      <c r="A9" s="5">
        <v>7</v>
      </c>
      <c r="B9" s="6" t="str">
        <f t="shared" si="2"/>
        <v>20210102</v>
      </c>
      <c r="C9" s="6" t="str">
        <f>"2101020127"</f>
        <v>2101020127</v>
      </c>
      <c r="D9" s="7">
        <v>88.5</v>
      </c>
      <c r="E9" s="6">
        <v>75.3</v>
      </c>
      <c r="F9" s="8">
        <f t="shared" si="1"/>
        <v>74.525</v>
      </c>
    </row>
    <row r="10" spans="1:6" ht="18" customHeight="1">
      <c r="A10" s="5">
        <v>8</v>
      </c>
      <c r="B10" s="6" t="str">
        <f t="shared" si="2"/>
        <v>20210102</v>
      </c>
      <c r="C10" s="6" t="str">
        <f>"2101020211"</f>
        <v>2101020211</v>
      </c>
      <c r="D10" s="7">
        <v>87.5</v>
      </c>
      <c r="E10" s="6">
        <v>79.2</v>
      </c>
      <c r="F10" s="8">
        <f t="shared" si="1"/>
        <v>76.05833333333334</v>
      </c>
    </row>
    <row r="11" spans="1:6" ht="18" customHeight="1">
      <c r="A11" s="5">
        <v>9</v>
      </c>
      <c r="B11" s="6" t="str">
        <f t="shared" si="2"/>
        <v>20210102</v>
      </c>
      <c r="C11" s="6" t="str">
        <f>"2101020213"</f>
        <v>2101020213</v>
      </c>
      <c r="D11" s="7">
        <v>87.5</v>
      </c>
      <c r="E11" s="6">
        <v>72.8</v>
      </c>
      <c r="F11" s="8">
        <f t="shared" si="1"/>
        <v>72.85833333333333</v>
      </c>
    </row>
    <row r="12" spans="1:6" ht="18" customHeight="1">
      <c r="A12" s="5">
        <v>10</v>
      </c>
      <c r="B12" s="6" t="str">
        <f t="shared" si="2"/>
        <v>20210102</v>
      </c>
      <c r="C12" s="6" t="str">
        <f>"2101020130"</f>
        <v>2101020130</v>
      </c>
      <c r="D12" s="7">
        <v>87.3</v>
      </c>
      <c r="E12" s="6" t="s">
        <v>7</v>
      </c>
      <c r="F12" s="8"/>
    </row>
    <row r="13" spans="1:6" ht="18" customHeight="1">
      <c r="A13" s="5">
        <v>11</v>
      </c>
      <c r="B13" s="6" t="str">
        <f t="shared" si="2"/>
        <v>20210102</v>
      </c>
      <c r="C13" s="6" t="str">
        <f>"2101020204"</f>
        <v>2101020204</v>
      </c>
      <c r="D13" s="7">
        <v>86.6</v>
      </c>
      <c r="E13" s="6">
        <v>81.8</v>
      </c>
      <c r="F13" s="8">
        <f t="shared" si="1"/>
        <v>76.98333333333333</v>
      </c>
    </row>
    <row r="14" spans="1:6" ht="18" customHeight="1">
      <c r="A14" s="5">
        <v>12</v>
      </c>
      <c r="B14" s="6" t="str">
        <f t="shared" si="2"/>
        <v>20210102</v>
      </c>
      <c r="C14" s="6" t="str">
        <f>"2101020206"</f>
        <v>2101020206</v>
      </c>
      <c r="D14" s="7">
        <v>86.5</v>
      </c>
      <c r="E14" s="6">
        <v>84.7</v>
      </c>
      <c r="F14" s="8">
        <f t="shared" si="1"/>
        <v>78.39166666666668</v>
      </c>
    </row>
    <row r="15" spans="1:6" ht="18" customHeight="1">
      <c r="A15" s="5">
        <v>13</v>
      </c>
      <c r="B15" s="6" t="str">
        <f t="shared" si="2"/>
        <v>20210102</v>
      </c>
      <c r="C15" s="6" t="str">
        <f>"2101020226"</f>
        <v>2101020226</v>
      </c>
      <c r="D15" s="7">
        <v>85.1</v>
      </c>
      <c r="E15" s="6">
        <v>75.7</v>
      </c>
      <c r="F15" s="8">
        <f t="shared" si="1"/>
        <v>73.30833333333334</v>
      </c>
    </row>
    <row r="16" spans="1:6" ht="18" customHeight="1">
      <c r="A16" s="5">
        <v>14</v>
      </c>
      <c r="B16" s="6" t="str">
        <f t="shared" si="2"/>
        <v>20210102</v>
      </c>
      <c r="C16" s="6" t="str">
        <f>"2101020304"</f>
        <v>2101020304</v>
      </c>
      <c r="D16" s="7">
        <v>84.4</v>
      </c>
      <c r="E16" s="6">
        <v>77.8</v>
      </c>
      <c r="F16" s="8">
        <f t="shared" si="1"/>
        <v>74.06666666666666</v>
      </c>
    </row>
    <row r="17" spans="1:6" ht="18" customHeight="1">
      <c r="A17" s="5">
        <v>15</v>
      </c>
      <c r="B17" s="6" t="str">
        <f t="shared" si="2"/>
        <v>20210102</v>
      </c>
      <c r="C17" s="6" t="str">
        <f>"2101020202"</f>
        <v>2101020202</v>
      </c>
      <c r="D17" s="7">
        <v>80.6</v>
      </c>
      <c r="E17" s="6">
        <v>60</v>
      </c>
      <c r="F17" s="8">
        <f t="shared" si="1"/>
        <v>63.583333333333336</v>
      </c>
    </row>
    <row r="18" spans="1:6" ht="18" customHeight="1">
      <c r="A18" s="5">
        <v>16</v>
      </c>
      <c r="B18" s="6" t="str">
        <f aca="true" t="shared" si="3" ref="B18:B29">"20210103"</f>
        <v>20210103</v>
      </c>
      <c r="C18" s="6" t="str">
        <f>"2101030325"</f>
        <v>2101030325</v>
      </c>
      <c r="D18" s="7">
        <v>96.1</v>
      </c>
      <c r="E18" s="6">
        <v>78.1</v>
      </c>
      <c r="F18" s="8">
        <f t="shared" si="1"/>
        <v>79.09166666666667</v>
      </c>
    </row>
    <row r="19" spans="1:6" ht="18" customHeight="1">
      <c r="A19" s="5">
        <v>17</v>
      </c>
      <c r="B19" s="6" t="str">
        <f t="shared" si="3"/>
        <v>20210103</v>
      </c>
      <c r="C19" s="6" t="str">
        <f>"2101030319"</f>
        <v>2101030319</v>
      </c>
      <c r="D19" s="7">
        <v>91.5</v>
      </c>
      <c r="E19" s="6">
        <v>81.9</v>
      </c>
      <c r="F19" s="8">
        <f t="shared" si="1"/>
        <v>79.075</v>
      </c>
    </row>
    <row r="20" spans="1:6" ht="18" customHeight="1">
      <c r="A20" s="5">
        <v>18</v>
      </c>
      <c r="B20" s="6" t="str">
        <f t="shared" si="3"/>
        <v>20210103</v>
      </c>
      <c r="C20" s="6" t="str">
        <f>"2101030322"</f>
        <v>2101030322</v>
      </c>
      <c r="D20" s="7">
        <v>88</v>
      </c>
      <c r="E20" s="6">
        <v>77.8</v>
      </c>
      <c r="F20" s="8">
        <f t="shared" si="1"/>
        <v>75.56666666666666</v>
      </c>
    </row>
    <row r="21" spans="1:6" ht="18" customHeight="1">
      <c r="A21" s="5">
        <v>19</v>
      </c>
      <c r="B21" s="6" t="str">
        <f t="shared" si="3"/>
        <v>20210103</v>
      </c>
      <c r="C21" s="6" t="str">
        <f>"2101030306"</f>
        <v>2101030306</v>
      </c>
      <c r="D21" s="7">
        <v>87.5</v>
      </c>
      <c r="E21" s="6">
        <v>80.2</v>
      </c>
      <c r="F21" s="8">
        <f t="shared" si="1"/>
        <v>76.55833333333334</v>
      </c>
    </row>
    <row r="22" spans="1:6" ht="18" customHeight="1">
      <c r="A22" s="5">
        <v>20</v>
      </c>
      <c r="B22" s="6" t="str">
        <f t="shared" si="3"/>
        <v>20210103</v>
      </c>
      <c r="C22" s="6" t="str">
        <f>"2101030401"</f>
        <v>2101030401</v>
      </c>
      <c r="D22" s="7">
        <v>86.8</v>
      </c>
      <c r="E22" s="6">
        <v>76.6</v>
      </c>
      <c r="F22" s="8">
        <f t="shared" si="1"/>
        <v>74.46666666666667</v>
      </c>
    </row>
    <row r="23" spans="1:6" ht="18" customHeight="1">
      <c r="A23" s="5">
        <v>21</v>
      </c>
      <c r="B23" s="6" t="str">
        <f t="shared" si="3"/>
        <v>20210103</v>
      </c>
      <c r="C23" s="6" t="str">
        <f>"2101030316"</f>
        <v>2101030316</v>
      </c>
      <c r="D23" s="7">
        <v>85.5</v>
      </c>
      <c r="E23" s="6">
        <v>76.2</v>
      </c>
      <c r="F23" s="8">
        <f t="shared" si="1"/>
        <v>73.725</v>
      </c>
    </row>
    <row r="24" spans="1:6" ht="18" customHeight="1">
      <c r="A24" s="5">
        <v>22</v>
      </c>
      <c r="B24" s="6" t="str">
        <f t="shared" si="3"/>
        <v>20210103</v>
      </c>
      <c r="C24" s="6" t="str">
        <f>"2101030308"</f>
        <v>2101030308</v>
      </c>
      <c r="D24" s="7">
        <v>85.1</v>
      </c>
      <c r="E24" s="6">
        <v>81.7</v>
      </c>
      <c r="F24" s="8">
        <f t="shared" si="1"/>
        <v>76.30833333333334</v>
      </c>
    </row>
    <row r="25" spans="1:6" ht="18" customHeight="1">
      <c r="A25" s="5">
        <v>23</v>
      </c>
      <c r="B25" s="6" t="str">
        <f t="shared" si="3"/>
        <v>20210103</v>
      </c>
      <c r="C25" s="6" t="str">
        <f>"2101030314"</f>
        <v>2101030314</v>
      </c>
      <c r="D25" s="7">
        <v>84.8</v>
      </c>
      <c r="E25" s="6">
        <v>75.6</v>
      </c>
      <c r="F25" s="8">
        <f t="shared" si="1"/>
        <v>73.13333333333333</v>
      </c>
    </row>
    <row r="26" spans="1:6" ht="18" customHeight="1">
      <c r="A26" s="5">
        <v>24</v>
      </c>
      <c r="B26" s="6" t="str">
        <f t="shared" si="3"/>
        <v>20210103</v>
      </c>
      <c r="C26" s="6" t="str">
        <f>"2101030404"</f>
        <v>2101030404</v>
      </c>
      <c r="D26" s="7">
        <v>83.8</v>
      </c>
      <c r="E26" s="6">
        <v>75.04</v>
      </c>
      <c r="F26" s="8">
        <f t="shared" si="1"/>
        <v>72.43666666666667</v>
      </c>
    </row>
    <row r="27" spans="1:6" ht="18" customHeight="1">
      <c r="A27" s="5">
        <v>25</v>
      </c>
      <c r="B27" s="6" t="str">
        <f t="shared" si="3"/>
        <v>20210103</v>
      </c>
      <c r="C27" s="6" t="str">
        <f>"2101030320"</f>
        <v>2101030320</v>
      </c>
      <c r="D27" s="7">
        <v>83.7</v>
      </c>
      <c r="E27" s="6">
        <v>75.8</v>
      </c>
      <c r="F27" s="8">
        <f t="shared" si="1"/>
        <v>72.775</v>
      </c>
    </row>
    <row r="28" spans="1:6" ht="18" customHeight="1">
      <c r="A28" s="5">
        <v>26</v>
      </c>
      <c r="B28" s="6" t="str">
        <f t="shared" si="3"/>
        <v>20210103</v>
      </c>
      <c r="C28" s="6" t="str">
        <f>"2101030330"</f>
        <v>2101030330</v>
      </c>
      <c r="D28" s="7">
        <v>83.7</v>
      </c>
      <c r="E28" s="6">
        <v>77.1</v>
      </c>
      <c r="F28" s="8">
        <f t="shared" si="1"/>
        <v>73.425</v>
      </c>
    </row>
    <row r="29" spans="1:6" ht="18" customHeight="1">
      <c r="A29" s="5">
        <v>27</v>
      </c>
      <c r="B29" s="6" t="str">
        <f t="shared" si="3"/>
        <v>20210103</v>
      </c>
      <c r="C29" s="6" t="str">
        <f>"2101030328"</f>
        <v>2101030328</v>
      </c>
      <c r="D29" s="7">
        <v>83.5</v>
      </c>
      <c r="E29" s="6">
        <v>74.1</v>
      </c>
      <c r="F29" s="8">
        <f t="shared" si="1"/>
        <v>71.84166666666667</v>
      </c>
    </row>
    <row r="30" spans="1:6" ht="18" customHeight="1">
      <c r="A30" s="5">
        <v>28</v>
      </c>
      <c r="B30" s="6" t="str">
        <f>"20210104"</f>
        <v>20210104</v>
      </c>
      <c r="C30" s="6" t="str">
        <f>"2101040412"</f>
        <v>2101040412</v>
      </c>
      <c r="D30" s="7">
        <v>85.2</v>
      </c>
      <c r="E30" s="6">
        <v>70.8</v>
      </c>
      <c r="F30" s="8">
        <f t="shared" si="1"/>
        <v>70.9</v>
      </c>
    </row>
    <row r="31" spans="1:6" ht="18" customHeight="1">
      <c r="A31" s="5">
        <v>29</v>
      </c>
      <c r="B31" s="6" t="str">
        <f>"20210104"</f>
        <v>20210104</v>
      </c>
      <c r="C31" s="6" t="str">
        <f>"2101040420"</f>
        <v>2101040420</v>
      </c>
      <c r="D31" s="7">
        <v>82.6</v>
      </c>
      <c r="E31" s="6">
        <v>74.1</v>
      </c>
      <c r="F31" s="8">
        <f t="shared" si="1"/>
        <v>71.46666666666667</v>
      </c>
    </row>
    <row r="32" spans="1:6" ht="18" customHeight="1">
      <c r="A32" s="5">
        <v>30</v>
      </c>
      <c r="B32" s="6" t="str">
        <f>"20210104"</f>
        <v>20210104</v>
      </c>
      <c r="C32" s="6" t="str">
        <f>"2101040417"</f>
        <v>2101040417</v>
      </c>
      <c r="D32" s="7">
        <v>75.5</v>
      </c>
      <c r="E32" s="6">
        <v>77</v>
      </c>
      <c r="F32" s="8">
        <f t="shared" si="1"/>
        <v>69.95833333333334</v>
      </c>
    </row>
    <row r="33" spans="1:6" ht="18" customHeight="1">
      <c r="A33" s="5">
        <v>31</v>
      </c>
      <c r="B33" s="6" t="str">
        <f>"20210104"</f>
        <v>20210104</v>
      </c>
      <c r="C33" s="6" t="str">
        <f>"2101040415"</f>
        <v>2101040415</v>
      </c>
      <c r="D33" s="7">
        <v>71.4</v>
      </c>
      <c r="E33" s="6">
        <v>73.7</v>
      </c>
      <c r="F33" s="8">
        <f t="shared" si="1"/>
        <v>66.60000000000001</v>
      </c>
    </row>
    <row r="34" spans="1:6" ht="18" customHeight="1">
      <c r="A34" s="5">
        <v>32</v>
      </c>
      <c r="B34" s="6" t="str">
        <f>"20210104"</f>
        <v>20210104</v>
      </c>
      <c r="C34" s="6" t="str">
        <f>"2101040418"</f>
        <v>2101040418</v>
      </c>
      <c r="D34" s="7">
        <v>71</v>
      </c>
      <c r="E34" s="6">
        <v>66.6</v>
      </c>
      <c r="F34" s="8">
        <f t="shared" si="1"/>
        <v>62.88333333333333</v>
      </c>
    </row>
    <row r="35" spans="1:6" ht="18" customHeight="1">
      <c r="A35" s="5">
        <v>33</v>
      </c>
      <c r="B35" s="6" t="str">
        <f aca="true" t="shared" si="4" ref="B35:B43">"20210105"</f>
        <v>20210105</v>
      </c>
      <c r="C35" s="6" t="str">
        <f>"2101050425"</f>
        <v>2101050425</v>
      </c>
      <c r="D35" s="7">
        <v>96.4</v>
      </c>
      <c r="E35" s="6">
        <v>73.8</v>
      </c>
      <c r="F35" s="8">
        <f t="shared" si="1"/>
        <v>77.06666666666666</v>
      </c>
    </row>
    <row r="36" spans="1:6" ht="18" customHeight="1">
      <c r="A36" s="5">
        <v>34</v>
      </c>
      <c r="B36" s="6" t="str">
        <f t="shared" si="4"/>
        <v>20210105</v>
      </c>
      <c r="C36" s="6" t="str">
        <f>"2101050426"</f>
        <v>2101050426</v>
      </c>
      <c r="D36" s="7">
        <v>89.3</v>
      </c>
      <c r="E36" s="6">
        <v>77.6</v>
      </c>
      <c r="F36" s="8">
        <f aca="true" t="shared" si="5" ref="F36:F67">D36/1.2*0.5+E36*0.5</f>
        <v>76.00833333333333</v>
      </c>
    </row>
    <row r="37" spans="1:6" ht="18" customHeight="1">
      <c r="A37" s="5">
        <v>35</v>
      </c>
      <c r="B37" s="6" t="str">
        <f t="shared" si="4"/>
        <v>20210105</v>
      </c>
      <c r="C37" s="6" t="str">
        <f>"2101050424"</f>
        <v>2101050424</v>
      </c>
      <c r="D37" s="7">
        <v>87.8</v>
      </c>
      <c r="E37" s="6">
        <v>75.8</v>
      </c>
      <c r="F37" s="8">
        <f t="shared" si="5"/>
        <v>74.48333333333333</v>
      </c>
    </row>
    <row r="38" spans="1:6" ht="18" customHeight="1">
      <c r="A38" s="5">
        <v>36</v>
      </c>
      <c r="B38" s="6" t="str">
        <f t="shared" si="4"/>
        <v>20210105</v>
      </c>
      <c r="C38" s="6" t="str">
        <f>"2101050508"</f>
        <v>2101050508</v>
      </c>
      <c r="D38" s="7">
        <v>85.9</v>
      </c>
      <c r="E38" s="6">
        <v>75.2</v>
      </c>
      <c r="F38" s="8">
        <f t="shared" si="5"/>
        <v>73.39166666666668</v>
      </c>
    </row>
    <row r="39" spans="1:6" ht="18" customHeight="1">
      <c r="A39" s="5">
        <v>37</v>
      </c>
      <c r="B39" s="6" t="str">
        <f t="shared" si="4"/>
        <v>20210105</v>
      </c>
      <c r="C39" s="6" t="str">
        <f>"2101050429"</f>
        <v>2101050429</v>
      </c>
      <c r="D39" s="7">
        <v>83.3</v>
      </c>
      <c r="E39" s="6">
        <v>77.4</v>
      </c>
      <c r="F39" s="8">
        <f t="shared" si="5"/>
        <v>73.40833333333333</v>
      </c>
    </row>
    <row r="40" spans="1:6" ht="18" customHeight="1">
      <c r="A40" s="5">
        <v>38</v>
      </c>
      <c r="B40" s="6" t="str">
        <f t="shared" si="4"/>
        <v>20210105</v>
      </c>
      <c r="C40" s="6" t="str">
        <f>"2101050422"</f>
        <v>2101050422</v>
      </c>
      <c r="D40" s="7">
        <v>82</v>
      </c>
      <c r="E40" s="6">
        <v>78.8</v>
      </c>
      <c r="F40" s="8">
        <f t="shared" si="5"/>
        <v>73.56666666666666</v>
      </c>
    </row>
    <row r="41" spans="1:6" ht="18" customHeight="1">
      <c r="A41" s="5">
        <v>39</v>
      </c>
      <c r="B41" s="6" t="str">
        <f t="shared" si="4"/>
        <v>20210105</v>
      </c>
      <c r="C41" s="6" t="str">
        <f>"2101050505"</f>
        <v>2101050505</v>
      </c>
      <c r="D41" s="7">
        <v>79.6</v>
      </c>
      <c r="E41" s="6">
        <v>75.4</v>
      </c>
      <c r="F41" s="8">
        <f t="shared" si="5"/>
        <v>70.86666666666667</v>
      </c>
    </row>
    <row r="42" spans="1:6" ht="18" customHeight="1">
      <c r="A42" s="5">
        <v>40</v>
      </c>
      <c r="B42" s="6" t="str">
        <f t="shared" si="4"/>
        <v>20210105</v>
      </c>
      <c r="C42" s="6" t="str">
        <f>"2101050423"</f>
        <v>2101050423</v>
      </c>
      <c r="D42" s="7">
        <v>79.3</v>
      </c>
      <c r="E42" s="6">
        <v>70.6</v>
      </c>
      <c r="F42" s="8">
        <f t="shared" si="5"/>
        <v>68.34166666666667</v>
      </c>
    </row>
    <row r="43" spans="1:6" ht="18" customHeight="1">
      <c r="A43" s="5">
        <v>41</v>
      </c>
      <c r="B43" s="6" t="str">
        <f t="shared" si="4"/>
        <v>20210105</v>
      </c>
      <c r="C43" s="6" t="str">
        <f>"2101050430"</f>
        <v>2101050430</v>
      </c>
      <c r="D43" s="7">
        <v>78.6</v>
      </c>
      <c r="E43" s="6">
        <v>73.2</v>
      </c>
      <c r="F43" s="8">
        <f t="shared" si="5"/>
        <v>69.35</v>
      </c>
    </row>
    <row r="44" spans="1:6" ht="18" customHeight="1">
      <c r="A44" s="5">
        <v>42</v>
      </c>
      <c r="B44" s="6" t="str">
        <f aca="true" t="shared" si="6" ref="B44:B52">"20210106"</f>
        <v>20210106</v>
      </c>
      <c r="C44" s="6" t="str">
        <f>"2101060511"</f>
        <v>2101060511</v>
      </c>
      <c r="D44" s="7">
        <v>96.8</v>
      </c>
      <c r="E44" s="6">
        <v>76.4</v>
      </c>
      <c r="F44" s="8">
        <f t="shared" si="5"/>
        <v>78.53333333333333</v>
      </c>
    </row>
    <row r="45" spans="1:6" ht="18" customHeight="1">
      <c r="A45" s="5">
        <v>43</v>
      </c>
      <c r="B45" s="6" t="str">
        <f t="shared" si="6"/>
        <v>20210106</v>
      </c>
      <c r="C45" s="6" t="str">
        <f>"2101060514"</f>
        <v>2101060514</v>
      </c>
      <c r="D45" s="7">
        <v>91.1</v>
      </c>
      <c r="E45" s="6">
        <v>75.6</v>
      </c>
      <c r="F45" s="8">
        <f t="shared" si="5"/>
        <v>75.75833333333333</v>
      </c>
    </row>
    <row r="46" spans="1:6" ht="18" customHeight="1">
      <c r="A46" s="5">
        <v>44</v>
      </c>
      <c r="B46" s="6" t="str">
        <f t="shared" si="6"/>
        <v>20210106</v>
      </c>
      <c r="C46" s="6" t="str">
        <f>"2101060529"</f>
        <v>2101060529</v>
      </c>
      <c r="D46" s="7">
        <v>91</v>
      </c>
      <c r="E46" s="6">
        <v>76.4</v>
      </c>
      <c r="F46" s="8">
        <f t="shared" si="5"/>
        <v>76.11666666666667</v>
      </c>
    </row>
    <row r="47" spans="1:6" ht="18" customHeight="1">
      <c r="A47" s="5">
        <v>45</v>
      </c>
      <c r="B47" s="6" t="str">
        <f t="shared" si="6"/>
        <v>20210106</v>
      </c>
      <c r="C47" s="6" t="str">
        <f>"2101060524"</f>
        <v>2101060524</v>
      </c>
      <c r="D47" s="7">
        <v>83.9</v>
      </c>
      <c r="E47" s="6">
        <v>79.6</v>
      </c>
      <c r="F47" s="8">
        <f t="shared" si="5"/>
        <v>74.75833333333333</v>
      </c>
    </row>
    <row r="48" spans="1:6" ht="18" customHeight="1">
      <c r="A48" s="5">
        <v>46</v>
      </c>
      <c r="B48" s="6" t="str">
        <f t="shared" si="6"/>
        <v>20210106</v>
      </c>
      <c r="C48" s="6" t="str">
        <f>"2101060525"</f>
        <v>2101060525</v>
      </c>
      <c r="D48" s="7">
        <v>82.3</v>
      </c>
      <c r="E48" s="6">
        <v>75.8</v>
      </c>
      <c r="F48" s="8">
        <f t="shared" si="5"/>
        <v>72.19166666666666</v>
      </c>
    </row>
    <row r="49" spans="1:6" ht="18" customHeight="1">
      <c r="A49" s="5">
        <v>47</v>
      </c>
      <c r="B49" s="6" t="str">
        <f t="shared" si="6"/>
        <v>20210106</v>
      </c>
      <c r="C49" s="6" t="str">
        <f>"2101060523"</f>
        <v>2101060523</v>
      </c>
      <c r="D49" s="7">
        <v>82</v>
      </c>
      <c r="E49" s="6">
        <v>75.5</v>
      </c>
      <c r="F49" s="8">
        <f t="shared" si="5"/>
        <v>71.91666666666667</v>
      </c>
    </row>
    <row r="50" spans="1:6" ht="18" customHeight="1">
      <c r="A50" s="5">
        <v>48</v>
      </c>
      <c r="B50" s="6" t="str">
        <f t="shared" si="6"/>
        <v>20210106</v>
      </c>
      <c r="C50" s="6" t="str">
        <f>"2101060522"</f>
        <v>2101060522</v>
      </c>
      <c r="D50" s="7">
        <v>79.4</v>
      </c>
      <c r="E50" s="6">
        <v>72.8</v>
      </c>
      <c r="F50" s="8">
        <f t="shared" si="5"/>
        <v>69.48333333333333</v>
      </c>
    </row>
    <row r="51" spans="1:6" ht="18" customHeight="1">
      <c r="A51" s="5">
        <v>49</v>
      </c>
      <c r="B51" s="6" t="str">
        <f t="shared" si="6"/>
        <v>20210106</v>
      </c>
      <c r="C51" s="6" t="str">
        <f>"2101060517"</f>
        <v>2101060517</v>
      </c>
      <c r="D51" s="7">
        <v>74.7</v>
      </c>
      <c r="E51" s="6">
        <v>74.8</v>
      </c>
      <c r="F51" s="8">
        <f t="shared" si="5"/>
        <v>68.525</v>
      </c>
    </row>
    <row r="52" spans="1:6" ht="18" customHeight="1">
      <c r="A52" s="5">
        <v>50</v>
      </c>
      <c r="B52" s="6" t="str">
        <f t="shared" si="6"/>
        <v>20210106</v>
      </c>
      <c r="C52" s="6" t="str">
        <f>"2101060527"</f>
        <v>2101060527</v>
      </c>
      <c r="D52" s="7">
        <v>72.1</v>
      </c>
      <c r="E52" s="6">
        <v>79.92</v>
      </c>
      <c r="F52" s="8">
        <f t="shared" si="5"/>
        <v>70.00166666666667</v>
      </c>
    </row>
    <row r="53" spans="1:6" ht="18" customHeight="1">
      <c r="A53" s="5">
        <v>51</v>
      </c>
      <c r="B53" s="6" t="str">
        <f aca="true" t="shared" si="7" ref="B53:B63">"20210107"</f>
        <v>20210107</v>
      </c>
      <c r="C53" s="6" t="str">
        <f>"2101070609"</f>
        <v>2101070609</v>
      </c>
      <c r="D53" s="7">
        <v>88.3</v>
      </c>
      <c r="E53" s="6">
        <v>75.7</v>
      </c>
      <c r="F53" s="8">
        <f t="shared" si="5"/>
        <v>74.64166666666667</v>
      </c>
    </row>
    <row r="54" spans="1:6" ht="18" customHeight="1">
      <c r="A54" s="5">
        <v>52</v>
      </c>
      <c r="B54" s="6" t="str">
        <f t="shared" si="7"/>
        <v>20210107</v>
      </c>
      <c r="C54" s="6" t="str">
        <f>"2101070601"</f>
        <v>2101070601</v>
      </c>
      <c r="D54" s="7">
        <v>86.8</v>
      </c>
      <c r="E54" s="6">
        <v>78.46</v>
      </c>
      <c r="F54" s="8">
        <f t="shared" si="5"/>
        <v>75.39666666666666</v>
      </c>
    </row>
    <row r="55" spans="1:6" ht="18" customHeight="1">
      <c r="A55" s="5">
        <v>53</v>
      </c>
      <c r="B55" s="6" t="str">
        <f t="shared" si="7"/>
        <v>20210107</v>
      </c>
      <c r="C55" s="6" t="str">
        <f>"2101070604"</f>
        <v>2101070604</v>
      </c>
      <c r="D55" s="7">
        <v>82.9</v>
      </c>
      <c r="E55" s="6">
        <v>76.2</v>
      </c>
      <c r="F55" s="8">
        <f t="shared" si="5"/>
        <v>72.64166666666668</v>
      </c>
    </row>
    <row r="56" spans="1:6" ht="18" customHeight="1">
      <c r="A56" s="5">
        <v>54</v>
      </c>
      <c r="B56" s="6" t="str">
        <f t="shared" si="7"/>
        <v>20210107</v>
      </c>
      <c r="C56" s="6" t="str">
        <f>"2101070614"</f>
        <v>2101070614</v>
      </c>
      <c r="D56" s="7">
        <v>82.3</v>
      </c>
      <c r="E56" s="6">
        <v>73.84</v>
      </c>
      <c r="F56" s="8">
        <f t="shared" si="5"/>
        <v>71.21166666666667</v>
      </c>
    </row>
    <row r="57" spans="1:6" ht="18" customHeight="1">
      <c r="A57" s="5">
        <v>55</v>
      </c>
      <c r="B57" s="6" t="str">
        <f t="shared" si="7"/>
        <v>20210107</v>
      </c>
      <c r="C57" s="6" t="str">
        <f>"2101070603"</f>
        <v>2101070603</v>
      </c>
      <c r="D57" s="7">
        <v>82.2</v>
      </c>
      <c r="E57" s="6">
        <v>78.14</v>
      </c>
      <c r="F57" s="8">
        <f t="shared" si="5"/>
        <v>73.32</v>
      </c>
    </row>
    <row r="58" spans="1:6" ht="18" customHeight="1">
      <c r="A58" s="5">
        <v>56</v>
      </c>
      <c r="B58" s="6" t="str">
        <f t="shared" si="7"/>
        <v>20210107</v>
      </c>
      <c r="C58" s="6" t="str">
        <f>"2101070611"</f>
        <v>2101070611</v>
      </c>
      <c r="D58" s="7">
        <v>82.2</v>
      </c>
      <c r="E58" s="6">
        <v>73.9</v>
      </c>
      <c r="F58" s="8">
        <f t="shared" si="5"/>
        <v>71.2</v>
      </c>
    </row>
    <row r="59" spans="1:6" ht="18" customHeight="1">
      <c r="A59" s="5">
        <v>57</v>
      </c>
      <c r="B59" s="6" t="str">
        <f t="shared" si="7"/>
        <v>20210107</v>
      </c>
      <c r="C59" s="6" t="str">
        <f>"2101070617"</f>
        <v>2101070617</v>
      </c>
      <c r="D59" s="7">
        <v>78.7</v>
      </c>
      <c r="E59" s="6">
        <v>73.56</v>
      </c>
      <c r="F59" s="8">
        <f t="shared" si="5"/>
        <v>69.57166666666667</v>
      </c>
    </row>
    <row r="60" spans="1:6" ht="18" customHeight="1">
      <c r="A60" s="5">
        <v>58</v>
      </c>
      <c r="B60" s="6" t="str">
        <f t="shared" si="7"/>
        <v>20210107</v>
      </c>
      <c r="C60" s="6" t="str">
        <f>"2101070615"</f>
        <v>2101070615</v>
      </c>
      <c r="D60" s="7">
        <v>76.4</v>
      </c>
      <c r="E60" s="6">
        <v>75.66</v>
      </c>
      <c r="F60" s="8">
        <f t="shared" si="5"/>
        <v>69.66333333333333</v>
      </c>
    </row>
    <row r="61" spans="1:6" ht="18" customHeight="1">
      <c r="A61" s="5">
        <v>59</v>
      </c>
      <c r="B61" s="6" t="str">
        <f t="shared" si="7"/>
        <v>20210107</v>
      </c>
      <c r="C61" s="6" t="str">
        <f>"2101070602"</f>
        <v>2101070602</v>
      </c>
      <c r="D61" s="7">
        <v>73.5</v>
      </c>
      <c r="E61" s="6">
        <v>77.3</v>
      </c>
      <c r="F61" s="8">
        <f t="shared" si="5"/>
        <v>69.275</v>
      </c>
    </row>
    <row r="62" spans="1:6" ht="18" customHeight="1">
      <c r="A62" s="5">
        <v>60</v>
      </c>
      <c r="B62" s="6" t="str">
        <f t="shared" si="7"/>
        <v>20210107</v>
      </c>
      <c r="C62" s="6" t="str">
        <f>"2101070530"</f>
        <v>2101070530</v>
      </c>
      <c r="D62" s="7">
        <v>73.2</v>
      </c>
      <c r="E62" s="6">
        <v>73.36</v>
      </c>
      <c r="F62" s="8">
        <f t="shared" si="5"/>
        <v>67.18</v>
      </c>
    </row>
    <row r="63" spans="1:6" ht="18" customHeight="1">
      <c r="A63" s="5">
        <v>61</v>
      </c>
      <c r="B63" s="6" t="str">
        <f t="shared" si="7"/>
        <v>20210107</v>
      </c>
      <c r="C63" s="6" t="str">
        <f>"2101070607"</f>
        <v>2101070607</v>
      </c>
      <c r="D63" s="7">
        <v>71.9</v>
      </c>
      <c r="E63" s="6">
        <v>74.6</v>
      </c>
      <c r="F63" s="8">
        <f t="shared" si="5"/>
        <v>67.25833333333333</v>
      </c>
    </row>
    <row r="64" spans="1:6" ht="18" customHeight="1">
      <c r="A64" s="5">
        <v>62</v>
      </c>
      <c r="B64" s="6" t="str">
        <f>"20210108"</f>
        <v>20210108</v>
      </c>
      <c r="C64" s="6" t="str">
        <f>"2101080621"</f>
        <v>2101080621</v>
      </c>
      <c r="D64" s="7">
        <v>89.4</v>
      </c>
      <c r="E64" s="6">
        <v>70.96</v>
      </c>
      <c r="F64" s="8">
        <f t="shared" si="5"/>
        <v>72.73</v>
      </c>
    </row>
    <row r="65" spans="1:6" ht="18" customHeight="1">
      <c r="A65" s="5">
        <v>63</v>
      </c>
      <c r="B65" s="6" t="str">
        <f aca="true" t="shared" si="8" ref="B65:B71">"20210108"</f>
        <v>20210108</v>
      </c>
      <c r="C65" s="6" t="str">
        <f>"2101080623"</f>
        <v>2101080623</v>
      </c>
      <c r="D65" s="7">
        <v>88.1</v>
      </c>
      <c r="E65" s="6">
        <v>74.92</v>
      </c>
      <c r="F65" s="8">
        <f t="shared" si="5"/>
        <v>74.16833333333334</v>
      </c>
    </row>
    <row r="66" spans="1:6" ht="18" customHeight="1">
      <c r="A66" s="5">
        <v>64</v>
      </c>
      <c r="B66" s="6" t="str">
        <f t="shared" si="8"/>
        <v>20210108</v>
      </c>
      <c r="C66" s="6" t="str">
        <f>"2101080701"</f>
        <v>2101080701</v>
      </c>
      <c r="D66" s="7">
        <v>81.8</v>
      </c>
      <c r="E66" s="6">
        <v>80.16</v>
      </c>
      <c r="F66" s="8">
        <f t="shared" si="5"/>
        <v>74.16333333333333</v>
      </c>
    </row>
    <row r="67" spans="1:6" ht="18" customHeight="1">
      <c r="A67" s="5">
        <v>65</v>
      </c>
      <c r="B67" s="6" t="str">
        <f t="shared" si="8"/>
        <v>20210108</v>
      </c>
      <c r="C67" s="6" t="str">
        <f>"2101080622"</f>
        <v>2101080622</v>
      </c>
      <c r="D67" s="7">
        <v>78.2</v>
      </c>
      <c r="E67" s="6">
        <v>75.86</v>
      </c>
      <c r="F67" s="8">
        <f t="shared" si="5"/>
        <v>70.51333333333334</v>
      </c>
    </row>
    <row r="68" spans="1:6" ht="18" customHeight="1">
      <c r="A68" s="5">
        <v>66</v>
      </c>
      <c r="B68" s="6" t="str">
        <f t="shared" si="8"/>
        <v>20210108</v>
      </c>
      <c r="C68" s="6" t="str">
        <f>"2101080630"</f>
        <v>2101080630</v>
      </c>
      <c r="D68" s="7">
        <v>72.2</v>
      </c>
      <c r="E68" s="6">
        <v>72.46</v>
      </c>
      <c r="F68" s="8">
        <f aca="true" t="shared" si="9" ref="F68:F99">D68/1.2*0.5+E68*0.5</f>
        <v>66.31333333333333</v>
      </c>
    </row>
    <row r="69" spans="1:6" ht="18" customHeight="1">
      <c r="A69" s="5">
        <v>67</v>
      </c>
      <c r="B69" s="6" t="str">
        <f t="shared" si="8"/>
        <v>20210108</v>
      </c>
      <c r="C69" s="6" t="str">
        <f>"2101080702"</f>
        <v>2101080702</v>
      </c>
      <c r="D69" s="7">
        <v>68.9</v>
      </c>
      <c r="E69" s="6">
        <v>74.48</v>
      </c>
      <c r="F69" s="8">
        <f t="shared" si="9"/>
        <v>65.94833333333334</v>
      </c>
    </row>
    <row r="70" spans="1:6" ht="18" customHeight="1">
      <c r="A70" s="5">
        <v>68</v>
      </c>
      <c r="B70" s="6" t="str">
        <f t="shared" si="8"/>
        <v>20210108</v>
      </c>
      <c r="C70" s="6" t="str">
        <f>"2101080703"</f>
        <v>2101080703</v>
      </c>
      <c r="D70" s="7">
        <v>63.9</v>
      </c>
      <c r="E70" s="6">
        <v>74.56</v>
      </c>
      <c r="F70" s="8">
        <f t="shared" si="9"/>
        <v>63.905</v>
      </c>
    </row>
    <row r="71" spans="1:6" ht="18" customHeight="1">
      <c r="A71" s="5">
        <v>69</v>
      </c>
      <c r="B71" s="6" t="str">
        <f aca="true" t="shared" si="10" ref="B71:B82">"20210109"</f>
        <v>20210109</v>
      </c>
      <c r="C71" s="6" t="str">
        <f>"2101090706"</f>
        <v>2101090706</v>
      </c>
      <c r="D71" s="7">
        <v>98.9</v>
      </c>
      <c r="E71" s="6">
        <v>77.64</v>
      </c>
      <c r="F71" s="8">
        <f t="shared" si="9"/>
        <v>80.02833333333334</v>
      </c>
    </row>
    <row r="72" spans="1:6" ht="18" customHeight="1">
      <c r="A72" s="5">
        <v>70</v>
      </c>
      <c r="B72" s="6" t="str">
        <f t="shared" si="10"/>
        <v>20210109</v>
      </c>
      <c r="C72" s="6" t="str">
        <f>"2101090709"</f>
        <v>2101090709</v>
      </c>
      <c r="D72" s="7">
        <v>91.6</v>
      </c>
      <c r="E72" s="6">
        <v>80.52</v>
      </c>
      <c r="F72" s="8">
        <f t="shared" si="9"/>
        <v>78.42666666666666</v>
      </c>
    </row>
    <row r="73" spans="1:6" ht="18" customHeight="1">
      <c r="A73" s="5">
        <v>71</v>
      </c>
      <c r="B73" s="6" t="str">
        <f t="shared" si="10"/>
        <v>20210109</v>
      </c>
      <c r="C73" s="6" t="str">
        <f>"2101090711"</f>
        <v>2101090711</v>
      </c>
      <c r="D73" s="7">
        <v>87</v>
      </c>
      <c r="E73" s="6">
        <v>80.36</v>
      </c>
      <c r="F73" s="8">
        <f t="shared" si="9"/>
        <v>76.43</v>
      </c>
    </row>
    <row r="74" spans="1:6" ht="18" customHeight="1">
      <c r="A74" s="5">
        <v>72</v>
      </c>
      <c r="B74" s="6" t="str">
        <f t="shared" si="10"/>
        <v>20210109</v>
      </c>
      <c r="C74" s="6" t="str">
        <f>"2101090708"</f>
        <v>2101090708</v>
      </c>
      <c r="D74" s="7">
        <v>86.3</v>
      </c>
      <c r="E74" s="6">
        <v>79.06</v>
      </c>
      <c r="F74" s="8">
        <f t="shared" si="9"/>
        <v>75.48833333333334</v>
      </c>
    </row>
    <row r="75" spans="1:6" ht="18" customHeight="1">
      <c r="A75" s="5">
        <v>73</v>
      </c>
      <c r="B75" s="6" t="str">
        <f t="shared" si="10"/>
        <v>20210109</v>
      </c>
      <c r="C75" s="6" t="str">
        <f>"2101090716"</f>
        <v>2101090716</v>
      </c>
      <c r="D75" s="7">
        <v>85.7</v>
      </c>
      <c r="E75" s="6">
        <v>79.58</v>
      </c>
      <c r="F75" s="8">
        <f t="shared" si="9"/>
        <v>75.49833333333333</v>
      </c>
    </row>
    <row r="76" spans="1:6" ht="18" customHeight="1">
      <c r="A76" s="5">
        <v>74</v>
      </c>
      <c r="B76" s="6" t="str">
        <f t="shared" si="10"/>
        <v>20210109</v>
      </c>
      <c r="C76" s="6" t="str">
        <f>"2101090720"</f>
        <v>2101090720</v>
      </c>
      <c r="D76" s="7">
        <v>85</v>
      </c>
      <c r="E76" s="6">
        <v>77.88</v>
      </c>
      <c r="F76" s="8">
        <f t="shared" si="9"/>
        <v>74.35666666666667</v>
      </c>
    </row>
    <row r="77" spans="1:6" ht="18" customHeight="1">
      <c r="A77" s="5">
        <v>75</v>
      </c>
      <c r="B77" s="6" t="str">
        <f t="shared" si="10"/>
        <v>20210109</v>
      </c>
      <c r="C77" s="6" t="str">
        <f>"2101090714"</f>
        <v>2101090714</v>
      </c>
      <c r="D77" s="7">
        <v>81.7</v>
      </c>
      <c r="E77" s="6">
        <v>78.08</v>
      </c>
      <c r="F77" s="8">
        <f t="shared" si="9"/>
        <v>73.08166666666668</v>
      </c>
    </row>
    <row r="78" spans="1:6" ht="18" customHeight="1">
      <c r="A78" s="5">
        <v>76</v>
      </c>
      <c r="B78" s="6" t="str">
        <f t="shared" si="10"/>
        <v>20210109</v>
      </c>
      <c r="C78" s="6" t="str">
        <f>"2101090715"</f>
        <v>2101090715</v>
      </c>
      <c r="D78" s="7">
        <v>80.8</v>
      </c>
      <c r="E78" s="6">
        <v>75.7</v>
      </c>
      <c r="F78" s="8">
        <f t="shared" si="9"/>
        <v>71.51666666666667</v>
      </c>
    </row>
    <row r="79" spans="1:6" ht="18" customHeight="1">
      <c r="A79" s="5">
        <v>77</v>
      </c>
      <c r="B79" s="6" t="str">
        <f t="shared" si="10"/>
        <v>20210109</v>
      </c>
      <c r="C79" s="6" t="str">
        <f>"2101090721"</f>
        <v>2101090721</v>
      </c>
      <c r="D79" s="7">
        <v>80.2</v>
      </c>
      <c r="E79" s="6">
        <v>76.84</v>
      </c>
      <c r="F79" s="8">
        <f t="shared" si="9"/>
        <v>71.83666666666667</v>
      </c>
    </row>
    <row r="80" spans="1:6" ht="18" customHeight="1">
      <c r="A80" s="5">
        <v>78</v>
      </c>
      <c r="B80" s="6" t="str">
        <f t="shared" si="10"/>
        <v>20210109</v>
      </c>
      <c r="C80" s="6" t="str">
        <f>"2101090725"</f>
        <v>2101090725</v>
      </c>
      <c r="D80" s="7">
        <v>79.8</v>
      </c>
      <c r="E80" s="6">
        <v>20</v>
      </c>
      <c r="F80" s="8">
        <f t="shared" si="9"/>
        <v>43.25</v>
      </c>
    </row>
    <row r="81" spans="1:6" ht="18" customHeight="1">
      <c r="A81" s="5">
        <v>79</v>
      </c>
      <c r="B81" s="6" t="str">
        <f t="shared" si="10"/>
        <v>20210109</v>
      </c>
      <c r="C81" s="6" t="str">
        <f>"2101090713"</f>
        <v>2101090713</v>
      </c>
      <c r="D81" s="7">
        <v>79</v>
      </c>
      <c r="E81" s="6">
        <v>75.1</v>
      </c>
      <c r="F81" s="8">
        <f t="shared" si="9"/>
        <v>70.46666666666667</v>
      </c>
    </row>
    <row r="82" spans="1:6" ht="18" customHeight="1">
      <c r="A82" s="5">
        <v>80</v>
      </c>
      <c r="B82" s="6" t="str">
        <f t="shared" si="10"/>
        <v>20210109</v>
      </c>
      <c r="C82" s="6" t="str">
        <f>"2101090717"</f>
        <v>2101090717</v>
      </c>
      <c r="D82" s="7">
        <v>77</v>
      </c>
      <c r="E82" s="6">
        <v>76.56</v>
      </c>
      <c r="F82" s="8">
        <f t="shared" si="9"/>
        <v>70.36333333333334</v>
      </c>
    </row>
    <row r="83" spans="1:6" ht="18" customHeight="1">
      <c r="A83" s="5">
        <v>81</v>
      </c>
      <c r="B83" s="6" t="str">
        <f aca="true" t="shared" si="11" ref="B83:B87">"20210110"</f>
        <v>20210110</v>
      </c>
      <c r="C83" s="6" t="str">
        <f>"2101100803"</f>
        <v>2101100803</v>
      </c>
      <c r="D83" s="7">
        <v>98.6</v>
      </c>
      <c r="E83" s="6">
        <v>85.1</v>
      </c>
      <c r="F83" s="8">
        <f t="shared" si="9"/>
        <v>83.63333333333333</v>
      </c>
    </row>
    <row r="84" spans="1:6" ht="18" customHeight="1">
      <c r="A84" s="5">
        <v>82</v>
      </c>
      <c r="B84" s="6" t="str">
        <f t="shared" si="11"/>
        <v>20210110</v>
      </c>
      <c r="C84" s="6" t="str">
        <f>"2101100801"</f>
        <v>2101100801</v>
      </c>
      <c r="D84" s="7">
        <v>85.8</v>
      </c>
      <c r="E84" s="6">
        <v>81.8</v>
      </c>
      <c r="F84" s="8">
        <f t="shared" si="9"/>
        <v>76.65</v>
      </c>
    </row>
    <row r="85" spans="1:6" ht="18" customHeight="1">
      <c r="A85" s="5">
        <v>83</v>
      </c>
      <c r="B85" s="6" t="str">
        <f t="shared" si="11"/>
        <v>20210110</v>
      </c>
      <c r="C85" s="6" t="str">
        <f>"2101100807"</f>
        <v>2101100807</v>
      </c>
      <c r="D85" s="7">
        <v>79.5</v>
      </c>
      <c r="E85" s="6">
        <v>73.2</v>
      </c>
      <c r="F85" s="8">
        <f t="shared" si="9"/>
        <v>69.725</v>
      </c>
    </row>
    <row r="86" spans="1:6" ht="18" customHeight="1">
      <c r="A86" s="5">
        <v>84</v>
      </c>
      <c r="B86" s="6" t="str">
        <f t="shared" si="11"/>
        <v>20210110</v>
      </c>
      <c r="C86" s="6" t="str">
        <f>"2101100804"</f>
        <v>2101100804</v>
      </c>
      <c r="D86" s="7">
        <v>76.4</v>
      </c>
      <c r="E86" s="6">
        <v>76.7</v>
      </c>
      <c r="F86" s="8">
        <f t="shared" si="9"/>
        <v>70.18333333333334</v>
      </c>
    </row>
    <row r="87" spans="1:6" ht="18" customHeight="1">
      <c r="A87" s="5">
        <v>85</v>
      </c>
      <c r="B87" s="6" t="str">
        <f t="shared" si="11"/>
        <v>20210110</v>
      </c>
      <c r="C87" s="6" t="str">
        <f>"2101100730"</f>
        <v>2101100730</v>
      </c>
      <c r="D87" s="7">
        <v>75.7</v>
      </c>
      <c r="E87" s="6">
        <v>78.4</v>
      </c>
      <c r="F87" s="8">
        <f t="shared" si="9"/>
        <v>70.74166666666667</v>
      </c>
    </row>
    <row r="88" spans="1:6" ht="18" customHeight="1">
      <c r="A88" s="5">
        <v>86</v>
      </c>
      <c r="B88" s="6" t="str">
        <f aca="true" t="shared" si="12" ref="B88:B96">"20210111"</f>
        <v>20210111</v>
      </c>
      <c r="C88" s="6" t="str">
        <f>"2101110811"</f>
        <v>2101110811</v>
      </c>
      <c r="D88" s="7">
        <v>88.5</v>
      </c>
      <c r="E88" s="6">
        <v>77.22</v>
      </c>
      <c r="F88" s="8">
        <f t="shared" si="9"/>
        <v>75.485</v>
      </c>
    </row>
    <row r="89" spans="1:6" ht="18" customHeight="1">
      <c r="A89" s="5">
        <v>87</v>
      </c>
      <c r="B89" s="6" t="str">
        <f t="shared" si="12"/>
        <v>20210111</v>
      </c>
      <c r="C89" s="6" t="str">
        <f>"2101110820"</f>
        <v>2101110820</v>
      </c>
      <c r="D89" s="7">
        <v>83.7</v>
      </c>
      <c r="E89" s="6">
        <v>79.78</v>
      </c>
      <c r="F89" s="8">
        <f t="shared" si="9"/>
        <v>74.765</v>
      </c>
    </row>
    <row r="90" spans="1:6" ht="18" customHeight="1">
      <c r="A90" s="5">
        <v>88</v>
      </c>
      <c r="B90" s="6" t="str">
        <f t="shared" si="12"/>
        <v>20210111</v>
      </c>
      <c r="C90" s="6" t="str">
        <f>"2101110816"</f>
        <v>2101110816</v>
      </c>
      <c r="D90" s="7">
        <v>81</v>
      </c>
      <c r="E90" s="6">
        <v>76.88</v>
      </c>
      <c r="F90" s="8">
        <f t="shared" si="9"/>
        <v>72.19</v>
      </c>
    </row>
    <row r="91" spans="1:6" ht="18" customHeight="1">
      <c r="A91" s="5">
        <v>89</v>
      </c>
      <c r="B91" s="6" t="str">
        <f t="shared" si="12"/>
        <v>20210111</v>
      </c>
      <c r="C91" s="6" t="str">
        <f>"2101110817"</f>
        <v>2101110817</v>
      </c>
      <c r="D91" s="7">
        <v>80.3</v>
      </c>
      <c r="E91" s="6">
        <v>75.58</v>
      </c>
      <c r="F91" s="8">
        <f t="shared" si="9"/>
        <v>71.24833333333333</v>
      </c>
    </row>
    <row r="92" spans="1:6" ht="18" customHeight="1">
      <c r="A92" s="5">
        <v>90</v>
      </c>
      <c r="B92" s="6" t="str">
        <f t="shared" si="12"/>
        <v>20210111</v>
      </c>
      <c r="C92" s="6" t="str">
        <f>"2101110814"</f>
        <v>2101110814</v>
      </c>
      <c r="D92" s="7">
        <v>80.2</v>
      </c>
      <c r="E92" s="6">
        <v>74.44</v>
      </c>
      <c r="F92" s="8">
        <f t="shared" si="9"/>
        <v>70.63666666666667</v>
      </c>
    </row>
    <row r="93" spans="1:6" ht="18" customHeight="1">
      <c r="A93" s="5">
        <v>91</v>
      </c>
      <c r="B93" s="6" t="str">
        <f t="shared" si="12"/>
        <v>20210111</v>
      </c>
      <c r="C93" s="6" t="str">
        <f>"2101110813"</f>
        <v>2101110813</v>
      </c>
      <c r="D93" s="7">
        <v>79.1</v>
      </c>
      <c r="E93" s="6">
        <v>75.12</v>
      </c>
      <c r="F93" s="8">
        <f t="shared" si="9"/>
        <v>70.51833333333335</v>
      </c>
    </row>
    <row r="94" spans="1:6" ht="18" customHeight="1">
      <c r="A94" s="5">
        <v>92</v>
      </c>
      <c r="B94" s="6" t="str">
        <f t="shared" si="12"/>
        <v>20210111</v>
      </c>
      <c r="C94" s="6" t="str">
        <f>"2101110809"</f>
        <v>2101110809</v>
      </c>
      <c r="D94" s="7">
        <v>76.2</v>
      </c>
      <c r="E94" s="6">
        <v>73.74</v>
      </c>
      <c r="F94" s="8">
        <f t="shared" si="9"/>
        <v>68.62</v>
      </c>
    </row>
    <row r="95" spans="1:6" ht="18" customHeight="1">
      <c r="A95" s="5">
        <v>93</v>
      </c>
      <c r="B95" s="6" t="str">
        <f t="shared" si="12"/>
        <v>20210111</v>
      </c>
      <c r="C95" s="6" t="str">
        <f>"2101110819"</f>
        <v>2101110819</v>
      </c>
      <c r="D95" s="7">
        <v>73.5</v>
      </c>
      <c r="E95" s="6">
        <v>75.98</v>
      </c>
      <c r="F95" s="8">
        <f t="shared" si="9"/>
        <v>68.61500000000001</v>
      </c>
    </row>
    <row r="96" spans="1:6" ht="18" customHeight="1">
      <c r="A96" s="5">
        <v>94</v>
      </c>
      <c r="B96" s="6" t="str">
        <f t="shared" si="12"/>
        <v>20210111</v>
      </c>
      <c r="C96" s="6" t="str">
        <f>"2101110810"</f>
        <v>2101110810</v>
      </c>
      <c r="D96" s="7">
        <v>73.4</v>
      </c>
      <c r="E96" s="6">
        <v>71.16</v>
      </c>
      <c r="F96" s="8">
        <f t="shared" si="9"/>
        <v>66.16333333333333</v>
      </c>
    </row>
    <row r="97" spans="1:6" ht="18" customHeight="1">
      <c r="A97" s="5">
        <v>95</v>
      </c>
      <c r="B97" s="6" t="str">
        <f aca="true" t="shared" si="13" ref="B97:B101">"20210112"</f>
        <v>20210112</v>
      </c>
      <c r="C97" s="6" t="str">
        <f>"2101120827"</f>
        <v>2101120827</v>
      </c>
      <c r="D97" s="7">
        <v>90.5</v>
      </c>
      <c r="E97" s="6">
        <v>79.4</v>
      </c>
      <c r="F97" s="8">
        <f t="shared" si="9"/>
        <v>77.40833333333333</v>
      </c>
    </row>
    <row r="98" spans="1:6" ht="18" customHeight="1">
      <c r="A98" s="5">
        <v>96</v>
      </c>
      <c r="B98" s="6" t="str">
        <f t="shared" si="13"/>
        <v>20210112</v>
      </c>
      <c r="C98" s="6" t="str">
        <f>"2101120830"</f>
        <v>2101120830</v>
      </c>
      <c r="D98" s="7">
        <v>87.9</v>
      </c>
      <c r="E98" s="6">
        <v>80</v>
      </c>
      <c r="F98" s="8">
        <f t="shared" si="9"/>
        <v>76.625</v>
      </c>
    </row>
    <row r="99" spans="1:6" ht="18" customHeight="1">
      <c r="A99" s="5">
        <v>97</v>
      </c>
      <c r="B99" s="6" t="str">
        <f t="shared" si="13"/>
        <v>20210112</v>
      </c>
      <c r="C99" s="6" t="str">
        <f>"2101120822"</f>
        <v>2101120822</v>
      </c>
      <c r="D99" s="7">
        <v>85.8</v>
      </c>
      <c r="E99" s="6">
        <v>81</v>
      </c>
      <c r="F99" s="8">
        <f t="shared" si="9"/>
        <v>76.25</v>
      </c>
    </row>
    <row r="100" spans="1:6" ht="18" customHeight="1">
      <c r="A100" s="5">
        <v>98</v>
      </c>
      <c r="B100" s="6" t="str">
        <f t="shared" si="13"/>
        <v>20210112</v>
      </c>
      <c r="C100" s="6" t="str">
        <f>"2101120823"</f>
        <v>2101120823</v>
      </c>
      <c r="D100" s="7">
        <v>81</v>
      </c>
      <c r="E100" s="6">
        <v>78.1</v>
      </c>
      <c r="F100" s="8">
        <f aca="true" t="shared" si="14" ref="F100:F131">D100/1.2*0.5+E100*0.5</f>
        <v>72.8</v>
      </c>
    </row>
    <row r="101" spans="1:6" ht="18" customHeight="1">
      <c r="A101" s="5">
        <v>99</v>
      </c>
      <c r="B101" s="6" t="str">
        <f t="shared" si="13"/>
        <v>20210112</v>
      </c>
      <c r="C101" s="6" t="str">
        <f>"2101120826"</f>
        <v>2101120826</v>
      </c>
      <c r="D101" s="7">
        <v>74.2</v>
      </c>
      <c r="E101" s="6">
        <v>81.8</v>
      </c>
      <c r="F101" s="8">
        <f t="shared" si="14"/>
        <v>71.81666666666666</v>
      </c>
    </row>
    <row r="102" spans="1:6" ht="18" customHeight="1">
      <c r="A102" s="5">
        <v>100</v>
      </c>
      <c r="B102" s="6" t="str">
        <f aca="true" t="shared" si="15" ref="B102:B107">"20210113"</f>
        <v>20210113</v>
      </c>
      <c r="C102" s="6" t="str">
        <f>"2101130907"</f>
        <v>2101130907</v>
      </c>
      <c r="D102" s="7">
        <v>90.3</v>
      </c>
      <c r="E102" s="6" t="s">
        <v>7</v>
      </c>
      <c r="F102" s="8"/>
    </row>
    <row r="103" spans="1:6" ht="18" customHeight="1">
      <c r="A103" s="5">
        <v>101</v>
      </c>
      <c r="B103" s="6" t="str">
        <f t="shared" si="15"/>
        <v>20210113</v>
      </c>
      <c r="C103" s="6" t="str">
        <f>"2101130912"</f>
        <v>2101130912</v>
      </c>
      <c r="D103" s="7">
        <v>88.6</v>
      </c>
      <c r="E103" s="6">
        <v>82.4</v>
      </c>
      <c r="F103" s="8">
        <f t="shared" si="14"/>
        <v>78.11666666666667</v>
      </c>
    </row>
    <row r="104" spans="1:6" ht="18" customHeight="1">
      <c r="A104" s="5">
        <v>102</v>
      </c>
      <c r="B104" s="6" t="str">
        <f t="shared" si="15"/>
        <v>20210113</v>
      </c>
      <c r="C104" s="6" t="str">
        <f>"2101130913"</f>
        <v>2101130913</v>
      </c>
      <c r="D104" s="7">
        <v>79.5</v>
      </c>
      <c r="E104" s="6">
        <v>75.3</v>
      </c>
      <c r="F104" s="8">
        <f t="shared" si="14"/>
        <v>70.775</v>
      </c>
    </row>
    <row r="105" spans="1:6" ht="18" customHeight="1">
      <c r="A105" s="5">
        <v>103</v>
      </c>
      <c r="B105" s="6" t="str">
        <f t="shared" si="15"/>
        <v>20210113</v>
      </c>
      <c r="C105" s="6" t="str">
        <f>"2101130910"</f>
        <v>2101130910</v>
      </c>
      <c r="D105" s="7">
        <v>79.3</v>
      </c>
      <c r="E105" s="6">
        <v>74.7</v>
      </c>
      <c r="F105" s="8">
        <f t="shared" si="14"/>
        <v>70.39166666666667</v>
      </c>
    </row>
    <row r="106" spans="1:6" ht="18" customHeight="1">
      <c r="A106" s="5">
        <v>104</v>
      </c>
      <c r="B106" s="6" t="str">
        <f t="shared" si="15"/>
        <v>20210113</v>
      </c>
      <c r="C106" s="6" t="str">
        <f>"2101130911"</f>
        <v>2101130911</v>
      </c>
      <c r="D106" s="7">
        <v>76.4</v>
      </c>
      <c r="E106" s="6">
        <v>74.6</v>
      </c>
      <c r="F106" s="8">
        <f t="shared" si="14"/>
        <v>69.13333333333333</v>
      </c>
    </row>
    <row r="107" spans="1:6" ht="18" customHeight="1">
      <c r="A107" s="5">
        <v>105</v>
      </c>
      <c r="B107" s="6" t="str">
        <f t="shared" si="15"/>
        <v>20210113</v>
      </c>
      <c r="C107" s="6" t="str">
        <f>"2101130903"</f>
        <v>2101130903</v>
      </c>
      <c r="D107" s="7">
        <v>66.2</v>
      </c>
      <c r="E107" s="6">
        <v>72.7</v>
      </c>
      <c r="F107" s="8">
        <f t="shared" si="14"/>
        <v>63.93333333333334</v>
      </c>
    </row>
    <row r="108" spans="1:6" ht="18" customHeight="1">
      <c r="A108" s="5">
        <v>106</v>
      </c>
      <c r="B108" s="6" t="str">
        <f aca="true" t="shared" si="16" ref="B108:B110">"20210114"</f>
        <v>20210114</v>
      </c>
      <c r="C108" s="6" t="str">
        <f>"2101140917"</f>
        <v>2101140917</v>
      </c>
      <c r="D108" s="7">
        <v>90.4</v>
      </c>
      <c r="E108" s="6">
        <v>80.4</v>
      </c>
      <c r="F108" s="8">
        <f t="shared" si="14"/>
        <v>77.86666666666667</v>
      </c>
    </row>
    <row r="109" spans="1:6" ht="18" customHeight="1">
      <c r="A109" s="5">
        <v>107</v>
      </c>
      <c r="B109" s="6" t="str">
        <f t="shared" si="16"/>
        <v>20210114</v>
      </c>
      <c r="C109" s="6" t="str">
        <f>"2101140914"</f>
        <v>2101140914</v>
      </c>
      <c r="D109" s="7">
        <v>76.5</v>
      </c>
      <c r="E109" s="6">
        <v>73.8</v>
      </c>
      <c r="F109" s="8">
        <f t="shared" si="14"/>
        <v>68.775</v>
      </c>
    </row>
    <row r="110" spans="1:6" ht="18" customHeight="1">
      <c r="A110" s="5">
        <v>108</v>
      </c>
      <c r="B110" s="6" t="str">
        <f t="shared" si="16"/>
        <v>20210114</v>
      </c>
      <c r="C110" s="6" t="str">
        <f>"2101140915"</f>
        <v>2101140915</v>
      </c>
      <c r="D110" s="7">
        <v>74.7</v>
      </c>
      <c r="E110" s="6">
        <v>76.4</v>
      </c>
      <c r="F110" s="8">
        <f t="shared" si="14"/>
        <v>69.325</v>
      </c>
    </row>
    <row r="111" spans="1:6" ht="18" customHeight="1">
      <c r="A111" s="5">
        <v>109</v>
      </c>
      <c r="B111" s="6" t="str">
        <f aca="true" t="shared" si="17" ref="B111:B116">"20210115"</f>
        <v>20210115</v>
      </c>
      <c r="C111" s="6" t="str">
        <f>"2101151004"</f>
        <v>2101151004</v>
      </c>
      <c r="D111" s="7">
        <v>87.4</v>
      </c>
      <c r="E111" s="6">
        <v>74.08</v>
      </c>
      <c r="F111" s="8">
        <f t="shared" si="14"/>
        <v>73.45666666666668</v>
      </c>
    </row>
    <row r="112" spans="1:6" ht="18" customHeight="1">
      <c r="A112" s="5">
        <v>110</v>
      </c>
      <c r="B112" s="6" t="str">
        <f t="shared" si="17"/>
        <v>20210115</v>
      </c>
      <c r="C112" s="6" t="str">
        <f>"2101150921"</f>
        <v>2101150921</v>
      </c>
      <c r="D112" s="7">
        <v>85</v>
      </c>
      <c r="E112" s="6">
        <v>77.88</v>
      </c>
      <c r="F112" s="8">
        <f t="shared" si="14"/>
        <v>74.35666666666667</v>
      </c>
    </row>
    <row r="113" spans="1:6" ht="18" customHeight="1">
      <c r="A113" s="5">
        <v>111</v>
      </c>
      <c r="B113" s="6" t="str">
        <f t="shared" si="17"/>
        <v>20210115</v>
      </c>
      <c r="C113" s="6" t="str">
        <f>"2101150930"</f>
        <v>2101150930</v>
      </c>
      <c r="D113" s="7">
        <v>84</v>
      </c>
      <c r="E113" s="6">
        <v>79.16</v>
      </c>
      <c r="F113" s="8">
        <f t="shared" si="14"/>
        <v>74.58</v>
      </c>
    </row>
    <row r="114" spans="1:6" ht="18" customHeight="1">
      <c r="A114" s="5">
        <v>112</v>
      </c>
      <c r="B114" s="6" t="str">
        <f t="shared" si="17"/>
        <v>20210115</v>
      </c>
      <c r="C114" s="6" t="str">
        <f>"2101150925"</f>
        <v>2101150925</v>
      </c>
      <c r="D114" s="7">
        <v>78.5</v>
      </c>
      <c r="E114" s="6">
        <v>78.74</v>
      </c>
      <c r="F114" s="8">
        <f t="shared" si="14"/>
        <v>72.07833333333333</v>
      </c>
    </row>
    <row r="115" spans="1:6" ht="18" customHeight="1">
      <c r="A115" s="5">
        <v>113</v>
      </c>
      <c r="B115" s="6" t="str">
        <f t="shared" si="17"/>
        <v>20210115</v>
      </c>
      <c r="C115" s="6" t="str">
        <f>"2101151001"</f>
        <v>2101151001</v>
      </c>
      <c r="D115" s="7">
        <v>77</v>
      </c>
      <c r="E115" s="6">
        <v>72</v>
      </c>
      <c r="F115" s="8">
        <f t="shared" si="14"/>
        <v>68.08333333333334</v>
      </c>
    </row>
    <row r="116" spans="1:6" ht="18" customHeight="1">
      <c r="A116" s="5">
        <v>114</v>
      </c>
      <c r="B116" s="6" t="str">
        <f t="shared" si="17"/>
        <v>20210115</v>
      </c>
      <c r="C116" s="6" t="str">
        <f>"2101150920"</f>
        <v>2101150920</v>
      </c>
      <c r="D116" s="7">
        <v>75.7</v>
      </c>
      <c r="E116" s="6">
        <v>74.08</v>
      </c>
      <c r="F116" s="8">
        <f t="shared" si="14"/>
        <v>68.58166666666666</v>
      </c>
    </row>
    <row r="117" spans="1:6" ht="18" customHeight="1">
      <c r="A117" s="5">
        <v>115</v>
      </c>
      <c r="B117" s="6" t="str">
        <f aca="true" t="shared" si="18" ref="B117:B125">"20210116"</f>
        <v>20210116</v>
      </c>
      <c r="C117" s="6" t="str">
        <f>"2101161107"</f>
        <v>2101161107</v>
      </c>
      <c r="D117" s="7">
        <v>93.1</v>
      </c>
      <c r="E117" s="6">
        <v>75.8</v>
      </c>
      <c r="F117" s="8">
        <f t="shared" si="14"/>
        <v>76.69166666666666</v>
      </c>
    </row>
    <row r="118" spans="1:6" ht="18" customHeight="1">
      <c r="A118" s="5">
        <v>116</v>
      </c>
      <c r="B118" s="6" t="str">
        <f t="shared" si="18"/>
        <v>20210116</v>
      </c>
      <c r="C118" s="6" t="str">
        <f>"2101161128"</f>
        <v>2101161128</v>
      </c>
      <c r="D118" s="7">
        <v>92.1</v>
      </c>
      <c r="E118" s="6">
        <v>78.04</v>
      </c>
      <c r="F118" s="8">
        <f t="shared" si="14"/>
        <v>77.39500000000001</v>
      </c>
    </row>
    <row r="119" spans="1:6" ht="18" customHeight="1">
      <c r="A119" s="5">
        <v>117</v>
      </c>
      <c r="B119" s="6" t="str">
        <f t="shared" si="18"/>
        <v>20210116</v>
      </c>
      <c r="C119" s="6" t="str">
        <f>"2101161126"</f>
        <v>2101161126</v>
      </c>
      <c r="D119" s="7">
        <v>86.1</v>
      </c>
      <c r="E119" s="6">
        <v>75.86</v>
      </c>
      <c r="F119" s="8">
        <f t="shared" si="14"/>
        <v>73.805</v>
      </c>
    </row>
    <row r="120" spans="1:6" ht="18" customHeight="1">
      <c r="A120" s="5">
        <v>118</v>
      </c>
      <c r="B120" s="6" t="str">
        <f t="shared" si="18"/>
        <v>20210116</v>
      </c>
      <c r="C120" s="6" t="str">
        <f>"2101161006"</f>
        <v>2101161006</v>
      </c>
      <c r="D120" s="7">
        <v>83.5</v>
      </c>
      <c r="E120" s="6">
        <v>75.86</v>
      </c>
      <c r="F120" s="8">
        <f t="shared" si="14"/>
        <v>72.72166666666666</v>
      </c>
    </row>
    <row r="121" spans="1:6" ht="18" customHeight="1">
      <c r="A121" s="5">
        <v>119</v>
      </c>
      <c r="B121" s="6" t="str">
        <f t="shared" si="18"/>
        <v>20210116</v>
      </c>
      <c r="C121" s="6" t="str">
        <f>"2101161013"</f>
        <v>2101161013</v>
      </c>
      <c r="D121" s="7">
        <v>82.7</v>
      </c>
      <c r="E121" s="6">
        <v>76.7</v>
      </c>
      <c r="F121" s="8">
        <f t="shared" si="14"/>
        <v>72.80833333333334</v>
      </c>
    </row>
    <row r="122" spans="1:6" ht="18" customHeight="1">
      <c r="A122" s="5">
        <v>120</v>
      </c>
      <c r="B122" s="6" t="str">
        <f t="shared" si="18"/>
        <v>20210116</v>
      </c>
      <c r="C122" s="6" t="str">
        <f>"2101161010"</f>
        <v>2101161010</v>
      </c>
      <c r="D122" s="7">
        <v>82.3</v>
      </c>
      <c r="E122" s="6">
        <v>75.82</v>
      </c>
      <c r="F122" s="8">
        <f t="shared" si="14"/>
        <v>72.20166666666665</v>
      </c>
    </row>
    <row r="123" spans="1:6" ht="18" customHeight="1">
      <c r="A123" s="5">
        <v>121</v>
      </c>
      <c r="B123" s="6" t="str">
        <f t="shared" si="18"/>
        <v>20210116</v>
      </c>
      <c r="C123" s="6" t="str">
        <f>"2101161017"</f>
        <v>2101161017</v>
      </c>
      <c r="D123" s="7">
        <v>80.3</v>
      </c>
      <c r="E123" s="6">
        <v>72.18</v>
      </c>
      <c r="F123" s="8">
        <f t="shared" si="14"/>
        <v>69.54833333333335</v>
      </c>
    </row>
    <row r="124" spans="1:6" ht="18" customHeight="1">
      <c r="A124" s="5">
        <v>122</v>
      </c>
      <c r="B124" s="6" t="str">
        <f t="shared" si="18"/>
        <v>20210116</v>
      </c>
      <c r="C124" s="6" t="str">
        <f>"2101161007"</f>
        <v>2101161007</v>
      </c>
      <c r="D124" s="7">
        <v>80.2</v>
      </c>
      <c r="E124" s="6">
        <v>77.16</v>
      </c>
      <c r="F124" s="8">
        <f t="shared" si="14"/>
        <v>71.99666666666667</v>
      </c>
    </row>
    <row r="125" spans="1:6" ht="18" customHeight="1">
      <c r="A125" s="5">
        <v>123</v>
      </c>
      <c r="B125" s="6" t="str">
        <f t="shared" si="18"/>
        <v>20210116</v>
      </c>
      <c r="C125" s="6" t="str">
        <f>"2101161008"</f>
        <v>2101161008</v>
      </c>
      <c r="D125" s="7">
        <v>79.2</v>
      </c>
      <c r="E125" s="6">
        <v>69</v>
      </c>
      <c r="F125" s="8">
        <f t="shared" si="14"/>
        <v>67.5</v>
      </c>
    </row>
    <row r="126" spans="1:6" ht="18" customHeight="1">
      <c r="A126" s="5">
        <v>124</v>
      </c>
      <c r="B126" s="6" t="str">
        <f aca="true" t="shared" si="19" ref="B126:B134">"20210117"</f>
        <v>20210117</v>
      </c>
      <c r="C126" s="6" t="str">
        <f>"2101171309"</f>
        <v>2101171309</v>
      </c>
      <c r="D126" s="7">
        <v>89.9</v>
      </c>
      <c r="E126" s="6">
        <v>81</v>
      </c>
      <c r="F126" s="8">
        <f t="shared" si="14"/>
        <v>77.95833333333334</v>
      </c>
    </row>
    <row r="127" spans="1:6" ht="18" customHeight="1">
      <c r="A127" s="5">
        <v>125</v>
      </c>
      <c r="B127" s="6" t="str">
        <f t="shared" si="19"/>
        <v>20210117</v>
      </c>
      <c r="C127" s="6" t="str">
        <f>"2101171308"</f>
        <v>2101171308</v>
      </c>
      <c r="D127" s="7">
        <v>86.4</v>
      </c>
      <c r="E127" s="6">
        <v>74.6</v>
      </c>
      <c r="F127" s="8">
        <f t="shared" si="14"/>
        <v>73.30000000000001</v>
      </c>
    </row>
    <row r="128" spans="1:6" ht="18" customHeight="1">
      <c r="A128" s="5">
        <v>126</v>
      </c>
      <c r="B128" s="6" t="str">
        <f t="shared" si="19"/>
        <v>20210117</v>
      </c>
      <c r="C128" s="6" t="str">
        <f>"2101171304"</f>
        <v>2101171304</v>
      </c>
      <c r="D128" s="7">
        <v>86.3</v>
      </c>
      <c r="E128" s="6">
        <v>73.6</v>
      </c>
      <c r="F128" s="8">
        <f t="shared" si="14"/>
        <v>72.75833333333333</v>
      </c>
    </row>
    <row r="129" spans="1:6" ht="18" customHeight="1">
      <c r="A129" s="5">
        <v>127</v>
      </c>
      <c r="B129" s="6" t="str">
        <f t="shared" si="19"/>
        <v>20210117</v>
      </c>
      <c r="C129" s="6" t="str">
        <f>"2101171229"</f>
        <v>2101171229</v>
      </c>
      <c r="D129" s="7">
        <v>85.3</v>
      </c>
      <c r="E129" s="6">
        <v>74.2</v>
      </c>
      <c r="F129" s="8">
        <f t="shared" si="14"/>
        <v>72.64166666666667</v>
      </c>
    </row>
    <row r="130" spans="1:6" ht="18" customHeight="1">
      <c r="A130" s="5">
        <v>128</v>
      </c>
      <c r="B130" s="6" t="str">
        <f t="shared" si="19"/>
        <v>20210117</v>
      </c>
      <c r="C130" s="6" t="str">
        <f>"2101171324"</f>
        <v>2101171324</v>
      </c>
      <c r="D130" s="7">
        <v>85.2</v>
      </c>
      <c r="E130" s="6">
        <v>74.2</v>
      </c>
      <c r="F130" s="8">
        <f t="shared" si="14"/>
        <v>72.6</v>
      </c>
    </row>
    <row r="131" spans="1:6" ht="18" customHeight="1">
      <c r="A131" s="5">
        <v>129</v>
      </c>
      <c r="B131" s="6" t="str">
        <f t="shared" si="19"/>
        <v>20210117</v>
      </c>
      <c r="C131" s="6" t="str">
        <f>"2101171403"</f>
        <v>2101171403</v>
      </c>
      <c r="D131" s="7">
        <v>84.8</v>
      </c>
      <c r="E131" s="6">
        <v>72.6</v>
      </c>
      <c r="F131" s="8">
        <f t="shared" si="14"/>
        <v>71.63333333333333</v>
      </c>
    </row>
    <row r="132" spans="1:6" ht="18" customHeight="1">
      <c r="A132" s="5">
        <v>130</v>
      </c>
      <c r="B132" s="6" t="str">
        <f t="shared" si="19"/>
        <v>20210117</v>
      </c>
      <c r="C132" s="6" t="str">
        <f>"2101171322"</f>
        <v>2101171322</v>
      </c>
      <c r="D132" s="7">
        <v>83.5</v>
      </c>
      <c r="E132" s="6">
        <v>75.6</v>
      </c>
      <c r="F132" s="8">
        <f aca="true" t="shared" si="20" ref="F132:F170">D132/1.2*0.5+E132*0.5</f>
        <v>72.59166666666667</v>
      </c>
    </row>
    <row r="133" spans="1:6" ht="18" customHeight="1">
      <c r="A133" s="5">
        <v>131</v>
      </c>
      <c r="B133" s="6" t="str">
        <f t="shared" si="19"/>
        <v>20210117</v>
      </c>
      <c r="C133" s="6" t="str">
        <f>"2101171208"</f>
        <v>2101171208</v>
      </c>
      <c r="D133" s="7">
        <v>81.1</v>
      </c>
      <c r="E133" s="6">
        <v>76.2</v>
      </c>
      <c r="F133" s="8">
        <f t="shared" si="20"/>
        <v>71.89166666666667</v>
      </c>
    </row>
    <row r="134" spans="1:6" ht="18" customHeight="1">
      <c r="A134" s="5">
        <v>132</v>
      </c>
      <c r="B134" s="6" t="str">
        <f t="shared" si="19"/>
        <v>20210117</v>
      </c>
      <c r="C134" s="6" t="str">
        <f>"2101171405"</f>
        <v>2101171405</v>
      </c>
      <c r="D134" s="7">
        <v>80.6</v>
      </c>
      <c r="E134" s="6">
        <v>72.7</v>
      </c>
      <c r="F134" s="8">
        <f t="shared" si="20"/>
        <v>69.93333333333334</v>
      </c>
    </row>
    <row r="135" spans="1:6" ht="18" customHeight="1">
      <c r="A135" s="5">
        <v>133</v>
      </c>
      <c r="B135" s="6" t="str">
        <f aca="true" t="shared" si="21" ref="B135:B140">"20210118"</f>
        <v>20210118</v>
      </c>
      <c r="C135" s="6" t="str">
        <f>"2101181506"</f>
        <v>2101181506</v>
      </c>
      <c r="D135" s="7">
        <v>86</v>
      </c>
      <c r="E135" s="6">
        <v>75.6</v>
      </c>
      <c r="F135" s="8">
        <f t="shared" si="20"/>
        <v>73.63333333333333</v>
      </c>
    </row>
    <row r="136" spans="1:6" ht="18" customHeight="1">
      <c r="A136" s="5">
        <v>134</v>
      </c>
      <c r="B136" s="6" t="str">
        <f t="shared" si="21"/>
        <v>20210118</v>
      </c>
      <c r="C136" s="6" t="str">
        <f>"2101181417"</f>
        <v>2101181417</v>
      </c>
      <c r="D136" s="7">
        <v>84.8</v>
      </c>
      <c r="E136" s="6">
        <v>74.6</v>
      </c>
      <c r="F136" s="8">
        <f t="shared" si="20"/>
        <v>72.63333333333333</v>
      </c>
    </row>
    <row r="137" spans="1:6" ht="18" customHeight="1">
      <c r="A137" s="5">
        <v>135</v>
      </c>
      <c r="B137" s="6" t="str">
        <f t="shared" si="21"/>
        <v>20210118</v>
      </c>
      <c r="C137" s="6" t="str">
        <f>"2101181508"</f>
        <v>2101181508</v>
      </c>
      <c r="D137" s="7">
        <v>77.7</v>
      </c>
      <c r="E137" s="6">
        <v>72</v>
      </c>
      <c r="F137" s="8">
        <f t="shared" si="20"/>
        <v>68.375</v>
      </c>
    </row>
    <row r="138" spans="1:6" ht="18" customHeight="1">
      <c r="A138" s="5">
        <v>136</v>
      </c>
      <c r="B138" s="6" t="str">
        <f t="shared" si="21"/>
        <v>20210118</v>
      </c>
      <c r="C138" s="6" t="str">
        <f>"2101181512"</f>
        <v>2101181512</v>
      </c>
      <c r="D138" s="7">
        <v>77</v>
      </c>
      <c r="E138" s="6">
        <v>71.6</v>
      </c>
      <c r="F138" s="8">
        <f t="shared" si="20"/>
        <v>67.88333333333333</v>
      </c>
    </row>
    <row r="139" spans="1:6" ht="18" customHeight="1">
      <c r="A139" s="5">
        <v>137</v>
      </c>
      <c r="B139" s="6" t="str">
        <f t="shared" si="21"/>
        <v>20210118</v>
      </c>
      <c r="C139" s="6" t="str">
        <f>"2101181407"</f>
        <v>2101181407</v>
      </c>
      <c r="D139" s="7">
        <v>76.8</v>
      </c>
      <c r="E139" s="6">
        <v>76.8</v>
      </c>
      <c r="F139" s="8">
        <f t="shared" si="20"/>
        <v>70.4</v>
      </c>
    </row>
    <row r="140" spans="1:6" ht="18" customHeight="1">
      <c r="A140" s="5">
        <v>138</v>
      </c>
      <c r="B140" s="6" t="str">
        <f t="shared" si="21"/>
        <v>20210118</v>
      </c>
      <c r="C140" s="6" t="str">
        <f>"2101181419"</f>
        <v>2101181419</v>
      </c>
      <c r="D140" s="7">
        <v>76.5</v>
      </c>
      <c r="E140" s="6" t="s">
        <v>8</v>
      </c>
      <c r="F140" s="8"/>
    </row>
    <row r="141" spans="1:6" ht="18" customHeight="1">
      <c r="A141" s="5">
        <v>139</v>
      </c>
      <c r="B141" s="6" t="str">
        <f aca="true" t="shared" si="22" ref="B141:B152">"20210119"</f>
        <v>20210119</v>
      </c>
      <c r="C141" s="6" t="str">
        <f>"2101191719"</f>
        <v>2101191719</v>
      </c>
      <c r="D141" s="7">
        <v>94.6</v>
      </c>
      <c r="E141" s="6">
        <v>75.98</v>
      </c>
      <c r="F141" s="8">
        <f t="shared" si="20"/>
        <v>77.40666666666667</v>
      </c>
    </row>
    <row r="142" spans="1:6" ht="18" customHeight="1">
      <c r="A142" s="5">
        <v>140</v>
      </c>
      <c r="B142" s="6" t="str">
        <f t="shared" si="22"/>
        <v>20210119</v>
      </c>
      <c r="C142" s="6" t="str">
        <f>"2101191612"</f>
        <v>2101191612</v>
      </c>
      <c r="D142" s="7">
        <v>87.5</v>
      </c>
      <c r="E142" s="6">
        <v>80.36</v>
      </c>
      <c r="F142" s="8">
        <f t="shared" si="20"/>
        <v>76.63833333333334</v>
      </c>
    </row>
    <row r="143" spans="1:6" ht="18" customHeight="1">
      <c r="A143" s="5">
        <v>141</v>
      </c>
      <c r="B143" s="6" t="str">
        <f t="shared" si="22"/>
        <v>20210119</v>
      </c>
      <c r="C143" s="6" t="str">
        <f>"2101191811"</f>
        <v>2101191811</v>
      </c>
      <c r="D143" s="7">
        <v>87.5</v>
      </c>
      <c r="E143" s="6">
        <v>76.2</v>
      </c>
      <c r="F143" s="8">
        <f t="shared" si="20"/>
        <v>74.55833333333334</v>
      </c>
    </row>
    <row r="144" spans="1:6" ht="18" customHeight="1">
      <c r="A144" s="5">
        <v>142</v>
      </c>
      <c r="B144" s="6" t="str">
        <f t="shared" si="22"/>
        <v>20210119</v>
      </c>
      <c r="C144" s="6" t="str">
        <f>"2101191727"</f>
        <v>2101191727</v>
      </c>
      <c r="D144" s="7">
        <v>87.3</v>
      </c>
      <c r="E144" s="6">
        <v>82.1</v>
      </c>
      <c r="F144" s="8">
        <f t="shared" si="20"/>
        <v>77.425</v>
      </c>
    </row>
    <row r="145" spans="1:6" ht="18" customHeight="1">
      <c r="A145" s="5">
        <v>143</v>
      </c>
      <c r="B145" s="6" t="str">
        <f t="shared" si="22"/>
        <v>20210119</v>
      </c>
      <c r="C145" s="6" t="str">
        <f>"2101191627"</f>
        <v>2101191627</v>
      </c>
      <c r="D145" s="7">
        <v>86.2</v>
      </c>
      <c r="E145" s="6">
        <v>81</v>
      </c>
      <c r="F145" s="8">
        <f t="shared" si="20"/>
        <v>76.41666666666667</v>
      </c>
    </row>
    <row r="146" spans="1:6" ht="18" customHeight="1">
      <c r="A146" s="5">
        <v>144</v>
      </c>
      <c r="B146" s="6" t="str">
        <f t="shared" si="22"/>
        <v>20210119</v>
      </c>
      <c r="C146" s="6" t="str">
        <f>"2101191529"</f>
        <v>2101191529</v>
      </c>
      <c r="D146" s="7">
        <v>86.1</v>
      </c>
      <c r="E146" s="6">
        <v>77.84</v>
      </c>
      <c r="F146" s="8">
        <f t="shared" si="20"/>
        <v>74.795</v>
      </c>
    </row>
    <row r="147" spans="1:6" ht="18" customHeight="1">
      <c r="A147" s="5">
        <v>145</v>
      </c>
      <c r="B147" s="6" t="str">
        <f t="shared" si="22"/>
        <v>20210119</v>
      </c>
      <c r="C147" s="6" t="str">
        <f>"2101191709"</f>
        <v>2101191709</v>
      </c>
      <c r="D147" s="7">
        <v>85.3</v>
      </c>
      <c r="E147" s="6">
        <v>76</v>
      </c>
      <c r="F147" s="8">
        <f t="shared" si="20"/>
        <v>73.54166666666666</v>
      </c>
    </row>
    <row r="148" spans="1:6" ht="18" customHeight="1">
      <c r="A148" s="5">
        <v>146</v>
      </c>
      <c r="B148" s="6" t="str">
        <f t="shared" si="22"/>
        <v>20210119</v>
      </c>
      <c r="C148" s="6" t="str">
        <f>"2101191728"</f>
        <v>2101191728</v>
      </c>
      <c r="D148" s="7">
        <v>83.7</v>
      </c>
      <c r="E148" s="6">
        <v>76.82</v>
      </c>
      <c r="F148" s="8">
        <f t="shared" si="20"/>
        <v>73.285</v>
      </c>
    </row>
    <row r="149" spans="1:6" ht="18" customHeight="1">
      <c r="A149" s="5">
        <v>147</v>
      </c>
      <c r="B149" s="6" t="str">
        <f t="shared" si="22"/>
        <v>20210119</v>
      </c>
      <c r="C149" s="6" t="str">
        <f>"2101191625"</f>
        <v>2101191625</v>
      </c>
      <c r="D149" s="7">
        <v>82.6</v>
      </c>
      <c r="E149" s="6">
        <v>77.24</v>
      </c>
      <c r="F149" s="8">
        <f t="shared" si="20"/>
        <v>73.03666666666666</v>
      </c>
    </row>
    <row r="150" spans="1:6" ht="18" customHeight="1">
      <c r="A150" s="5">
        <v>148</v>
      </c>
      <c r="B150" s="6" t="str">
        <f t="shared" si="22"/>
        <v>20210119</v>
      </c>
      <c r="C150" s="6" t="str">
        <f>"2101191725"</f>
        <v>2101191725</v>
      </c>
      <c r="D150" s="7">
        <v>82.6</v>
      </c>
      <c r="E150" s="6">
        <v>81.2</v>
      </c>
      <c r="F150" s="8">
        <f t="shared" si="20"/>
        <v>75.01666666666667</v>
      </c>
    </row>
    <row r="151" spans="1:6" ht="18" customHeight="1">
      <c r="A151" s="5">
        <v>149</v>
      </c>
      <c r="B151" s="6" t="str">
        <f t="shared" si="22"/>
        <v>20210119</v>
      </c>
      <c r="C151" s="6" t="str">
        <f>"2101191803"</f>
        <v>2101191803</v>
      </c>
      <c r="D151" s="7">
        <v>81.3</v>
      </c>
      <c r="E151" s="6">
        <v>80.36</v>
      </c>
      <c r="F151" s="8">
        <f t="shared" si="20"/>
        <v>74.055</v>
      </c>
    </row>
    <row r="152" spans="1:6" ht="18" customHeight="1">
      <c r="A152" s="5">
        <v>150</v>
      </c>
      <c r="B152" s="6" t="str">
        <f t="shared" si="22"/>
        <v>20210119</v>
      </c>
      <c r="C152" s="6" t="str">
        <f>"2101191620"</f>
        <v>2101191620</v>
      </c>
      <c r="D152" s="7">
        <v>80.3</v>
      </c>
      <c r="E152" s="6">
        <v>77.6</v>
      </c>
      <c r="F152" s="8">
        <f t="shared" si="20"/>
        <v>72.25833333333333</v>
      </c>
    </row>
    <row r="153" spans="1:6" ht="18" customHeight="1">
      <c r="A153" s="5">
        <v>151</v>
      </c>
      <c r="B153" s="6" t="str">
        <f>"20210120"</f>
        <v>20210120</v>
      </c>
      <c r="C153" s="6" t="str">
        <f>"2101201916"</f>
        <v>2101201916</v>
      </c>
      <c r="D153" s="7">
        <v>93</v>
      </c>
      <c r="E153" s="6">
        <v>77.14</v>
      </c>
      <c r="F153" s="8">
        <f t="shared" si="20"/>
        <v>77.32</v>
      </c>
    </row>
    <row r="154" spans="1:6" ht="18" customHeight="1">
      <c r="A154" s="5">
        <v>152</v>
      </c>
      <c r="B154" s="6" t="str">
        <f>"20210120"</f>
        <v>20210120</v>
      </c>
      <c r="C154" s="6" t="str">
        <f>"2101201912"</f>
        <v>2101201912</v>
      </c>
      <c r="D154" s="7">
        <v>90.3</v>
      </c>
      <c r="E154" s="6">
        <v>78.1</v>
      </c>
      <c r="F154" s="8">
        <f t="shared" si="20"/>
        <v>76.675</v>
      </c>
    </row>
    <row r="155" spans="1:6" ht="18" customHeight="1">
      <c r="A155" s="5">
        <v>153</v>
      </c>
      <c r="B155" s="6" t="str">
        <f>"20210120"</f>
        <v>20210120</v>
      </c>
      <c r="C155" s="6" t="str">
        <f>"2101202101"</f>
        <v>2101202101</v>
      </c>
      <c r="D155" s="7">
        <v>89.8</v>
      </c>
      <c r="E155" s="6">
        <v>78.38</v>
      </c>
      <c r="F155" s="8">
        <f t="shared" si="20"/>
        <v>76.60666666666665</v>
      </c>
    </row>
    <row r="156" spans="1:6" ht="18" customHeight="1">
      <c r="A156" s="5">
        <v>154</v>
      </c>
      <c r="B156" s="6" t="str">
        <f>"20210120"</f>
        <v>20210120</v>
      </c>
      <c r="C156" s="6" t="str">
        <f>"2101202016"</f>
        <v>2101202016</v>
      </c>
      <c r="D156" s="7">
        <v>89.3</v>
      </c>
      <c r="E156" s="6">
        <v>76.56</v>
      </c>
      <c r="F156" s="8">
        <f t="shared" si="20"/>
        <v>75.48833333333334</v>
      </c>
    </row>
    <row r="157" spans="1:6" ht="18" customHeight="1">
      <c r="A157" s="5">
        <v>155</v>
      </c>
      <c r="B157" s="6" t="str">
        <f>"20210120"</f>
        <v>20210120</v>
      </c>
      <c r="C157" s="6" t="str">
        <f>"2101201929"</f>
        <v>2101201929</v>
      </c>
      <c r="D157" s="7">
        <v>87.5</v>
      </c>
      <c r="E157" s="6">
        <v>78.5</v>
      </c>
      <c r="F157" s="8">
        <f t="shared" si="20"/>
        <v>75.70833333333334</v>
      </c>
    </row>
    <row r="158" spans="1:6" ht="18" customHeight="1">
      <c r="A158" s="5">
        <v>156</v>
      </c>
      <c r="B158" s="6" t="str">
        <f aca="true" t="shared" si="23" ref="B158:B170">"20210120"</f>
        <v>20210120</v>
      </c>
      <c r="C158" s="6" t="str">
        <f>"2101201928"</f>
        <v>2101201928</v>
      </c>
      <c r="D158" s="7">
        <v>85.7</v>
      </c>
      <c r="E158" s="6">
        <v>82.1</v>
      </c>
      <c r="F158" s="8">
        <f t="shared" si="20"/>
        <v>76.75833333333333</v>
      </c>
    </row>
    <row r="159" spans="1:6" ht="18" customHeight="1">
      <c r="A159" s="5">
        <v>157</v>
      </c>
      <c r="B159" s="6" t="str">
        <f t="shared" si="23"/>
        <v>20210120</v>
      </c>
      <c r="C159" s="6" t="str">
        <f>"2101201814"</f>
        <v>2101201814</v>
      </c>
      <c r="D159" s="7">
        <v>84.7</v>
      </c>
      <c r="E159" s="6">
        <v>77.92</v>
      </c>
      <c r="F159" s="8">
        <f t="shared" si="20"/>
        <v>74.25166666666667</v>
      </c>
    </row>
    <row r="160" spans="1:6" ht="18" customHeight="1">
      <c r="A160" s="5">
        <v>158</v>
      </c>
      <c r="B160" s="6" t="str">
        <f t="shared" si="23"/>
        <v>20210120</v>
      </c>
      <c r="C160" s="6" t="str">
        <f>"2101201813"</f>
        <v>2101201813</v>
      </c>
      <c r="D160" s="7">
        <v>84.3</v>
      </c>
      <c r="E160" s="6">
        <v>79.7</v>
      </c>
      <c r="F160" s="8">
        <f t="shared" si="20"/>
        <v>74.975</v>
      </c>
    </row>
    <row r="161" spans="1:6" ht="18" customHeight="1">
      <c r="A161" s="5">
        <v>159</v>
      </c>
      <c r="B161" s="6" t="str">
        <f t="shared" si="23"/>
        <v>20210120</v>
      </c>
      <c r="C161" s="6" t="str">
        <f>"2101202011"</f>
        <v>2101202011</v>
      </c>
      <c r="D161" s="7">
        <v>84</v>
      </c>
      <c r="E161" s="6">
        <v>76</v>
      </c>
      <c r="F161" s="8">
        <f t="shared" si="20"/>
        <v>73</v>
      </c>
    </row>
    <row r="162" spans="1:6" ht="18" customHeight="1">
      <c r="A162" s="5">
        <v>160</v>
      </c>
      <c r="B162" s="6" t="str">
        <f t="shared" si="23"/>
        <v>20210120</v>
      </c>
      <c r="C162" s="6" t="str">
        <f>"2101202108"</f>
        <v>2101202108</v>
      </c>
      <c r="D162" s="7">
        <v>84</v>
      </c>
      <c r="E162" s="6">
        <v>76.66</v>
      </c>
      <c r="F162" s="8">
        <f t="shared" si="20"/>
        <v>73.33</v>
      </c>
    </row>
    <row r="163" spans="1:6" ht="18" customHeight="1">
      <c r="A163" s="5">
        <v>161</v>
      </c>
      <c r="B163" s="6" t="str">
        <f t="shared" si="23"/>
        <v>20210120</v>
      </c>
      <c r="C163" s="6" t="str">
        <f>"2101201829"</f>
        <v>2101201829</v>
      </c>
      <c r="D163" s="7">
        <v>83.7</v>
      </c>
      <c r="E163" s="6">
        <v>75.22</v>
      </c>
      <c r="F163" s="8">
        <f t="shared" si="20"/>
        <v>72.485</v>
      </c>
    </row>
    <row r="164" spans="1:6" ht="18" customHeight="1">
      <c r="A164" s="5">
        <v>162</v>
      </c>
      <c r="B164" s="6" t="str">
        <f t="shared" si="23"/>
        <v>20210120</v>
      </c>
      <c r="C164" s="6" t="str">
        <f>"2101202126"</f>
        <v>2101202126</v>
      </c>
      <c r="D164" s="7">
        <v>83.3</v>
      </c>
      <c r="E164" s="6">
        <v>73.4</v>
      </c>
      <c r="F164" s="8">
        <f t="shared" si="20"/>
        <v>71.40833333333333</v>
      </c>
    </row>
    <row r="165" spans="1:6" ht="18" customHeight="1">
      <c r="A165" s="5">
        <v>163</v>
      </c>
      <c r="B165" s="6" t="str">
        <f t="shared" si="23"/>
        <v>20210120</v>
      </c>
      <c r="C165" s="6" t="str">
        <f>"2101201930"</f>
        <v>2101201930</v>
      </c>
      <c r="D165" s="7">
        <v>83</v>
      </c>
      <c r="E165" s="6">
        <v>80.28</v>
      </c>
      <c r="F165" s="8">
        <f t="shared" si="20"/>
        <v>74.72333333333333</v>
      </c>
    </row>
    <row r="166" spans="1:6" ht="18" customHeight="1">
      <c r="A166" s="5">
        <v>164</v>
      </c>
      <c r="B166" s="6" t="str">
        <f t="shared" si="23"/>
        <v>20210120</v>
      </c>
      <c r="C166" s="6" t="str">
        <f>"2101201919"</f>
        <v>2101201919</v>
      </c>
      <c r="D166" s="7">
        <v>82.5</v>
      </c>
      <c r="E166" s="6">
        <v>76.08</v>
      </c>
      <c r="F166" s="8">
        <f t="shared" si="20"/>
        <v>72.41499999999999</v>
      </c>
    </row>
    <row r="167" spans="1:6" ht="18" customHeight="1">
      <c r="A167" s="5">
        <v>165</v>
      </c>
      <c r="B167" s="6" t="str">
        <f t="shared" si="23"/>
        <v>20210120</v>
      </c>
      <c r="C167" s="6" t="str">
        <f>"2101202118"</f>
        <v>2101202118</v>
      </c>
      <c r="D167" s="7">
        <v>81.8</v>
      </c>
      <c r="E167" s="6">
        <v>75.52</v>
      </c>
      <c r="F167" s="8">
        <f t="shared" si="20"/>
        <v>71.84333333333333</v>
      </c>
    </row>
    <row r="168" spans="1:6" ht="18" customHeight="1">
      <c r="A168" s="5">
        <v>166</v>
      </c>
      <c r="B168" s="6" t="str">
        <f t="shared" si="23"/>
        <v>20210120</v>
      </c>
      <c r="C168" s="6" t="str">
        <f>"2101202122"</f>
        <v>2101202122</v>
      </c>
      <c r="D168" s="7">
        <v>80</v>
      </c>
      <c r="E168" s="6">
        <v>79.76</v>
      </c>
      <c r="F168" s="8">
        <f t="shared" si="20"/>
        <v>73.21333333333334</v>
      </c>
    </row>
    <row r="169" spans="1:6" ht="18" customHeight="1">
      <c r="A169" s="5">
        <v>167</v>
      </c>
      <c r="B169" s="6" t="str">
        <f t="shared" si="23"/>
        <v>20210120</v>
      </c>
      <c r="C169" s="6" t="str">
        <f>"2101202006"</f>
        <v>2101202006</v>
      </c>
      <c r="D169" s="7">
        <v>79.3</v>
      </c>
      <c r="E169" s="6">
        <v>72.54</v>
      </c>
      <c r="F169" s="8">
        <f t="shared" si="20"/>
        <v>69.31166666666667</v>
      </c>
    </row>
    <row r="170" spans="1:6" ht="18" customHeight="1">
      <c r="A170" s="5">
        <v>168</v>
      </c>
      <c r="B170" s="6" t="str">
        <f t="shared" si="23"/>
        <v>20210120</v>
      </c>
      <c r="C170" s="6" t="str">
        <f>"2101202114"</f>
        <v>2101202114</v>
      </c>
      <c r="D170" s="7">
        <v>79.3</v>
      </c>
      <c r="E170" s="6">
        <v>75.7</v>
      </c>
      <c r="F170" s="8">
        <f t="shared" si="20"/>
        <v>70.89166666666667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朱林林</cp:lastModifiedBy>
  <dcterms:created xsi:type="dcterms:W3CDTF">2016-12-02T08:54:00Z</dcterms:created>
  <dcterms:modified xsi:type="dcterms:W3CDTF">2021-07-19T03:12:03Z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CE15486069154E369AD4A79B4062B181</vt:lpwstr>
  </property>
</Properties>
</file>