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<sst xmlns="http://schemas.openxmlformats.org/spreadsheetml/2006/main" count="1638" uniqueCount="442">
  <si>
    <t>阜阳市颍东区2021年公开招聘幼儿教师拟聘用人员名单</t>
  </si>
  <si>
    <t>序号</t>
  </si>
  <si>
    <t>报考岗位</t>
  </si>
  <si>
    <t>考场号</t>
  </si>
  <si>
    <t>座位号</t>
  </si>
  <si>
    <t>准考证号</t>
  </si>
  <si>
    <t>姓名</t>
  </si>
  <si>
    <t>笔试合成成绩</t>
  </si>
  <si>
    <t>专业测试成绩</t>
  </si>
  <si>
    <t>总成绩</t>
  </si>
  <si>
    <t>2021001</t>
  </si>
  <si>
    <t>赵甲滨</t>
  </si>
  <si>
    <t>谭国庆</t>
  </si>
  <si>
    <t>张娜娟</t>
  </si>
  <si>
    <t>马倩倩</t>
  </si>
  <si>
    <t>张家宜</t>
  </si>
  <si>
    <t>任道影</t>
  </si>
  <si>
    <t>曹晶晶</t>
  </si>
  <si>
    <t>陈肖肖</t>
  </si>
  <si>
    <t>李双睛</t>
  </si>
  <si>
    <t>闫青青</t>
  </si>
  <si>
    <t>张越男</t>
  </si>
  <si>
    <t>2021002</t>
  </si>
  <si>
    <t>薛晶晶</t>
  </si>
  <si>
    <t>许小丽</t>
  </si>
  <si>
    <t>马冰冰</t>
  </si>
  <si>
    <t>吴梦梦</t>
  </si>
  <si>
    <t>吕敏捷</t>
  </si>
  <si>
    <t>蒋文静</t>
  </si>
  <si>
    <t>张咏春</t>
  </si>
  <si>
    <t>沈梦娇</t>
  </si>
  <si>
    <t>侯田田</t>
  </si>
  <si>
    <t>周雅倩</t>
  </si>
  <si>
    <t>牛方方</t>
  </si>
  <si>
    <t>储倩倩</t>
  </si>
  <si>
    <t>刘小莹</t>
  </si>
  <si>
    <t>丁青青</t>
  </si>
  <si>
    <t>谷丽君</t>
  </si>
  <si>
    <t>刘瑞婷</t>
  </si>
  <si>
    <t>2021003</t>
  </si>
  <si>
    <t>李思杭</t>
  </si>
  <si>
    <t>王漫漫</t>
  </si>
  <si>
    <t>李千姿</t>
  </si>
  <si>
    <t>齐倩</t>
  </si>
  <si>
    <t>蔡梦婷</t>
  </si>
  <si>
    <t>李钦钦</t>
  </si>
  <si>
    <t>庞晓庆</t>
  </si>
  <si>
    <t>张雨琪</t>
  </si>
  <si>
    <t>夏雨</t>
  </si>
  <si>
    <t>陶胜男</t>
  </si>
  <si>
    <t>武停停</t>
  </si>
  <si>
    <t>胡越</t>
  </si>
  <si>
    <t>张晓玉</t>
  </si>
  <si>
    <t>2021004</t>
  </si>
  <si>
    <t>谭萍萍</t>
  </si>
  <si>
    <t>马如如</t>
  </si>
  <si>
    <t>黄宇晨</t>
  </si>
  <si>
    <t>赵蒙蒙</t>
  </si>
  <si>
    <t>王赛雅</t>
  </si>
  <si>
    <t>姜慧慧</t>
  </si>
  <si>
    <t>朱文瑞</t>
  </si>
  <si>
    <t>罗玉婷</t>
  </si>
  <si>
    <t>候利华</t>
  </si>
  <si>
    <t>任文萍</t>
  </si>
  <si>
    <t>母梦如</t>
  </si>
  <si>
    <t>房方园</t>
  </si>
  <si>
    <t>王英</t>
  </si>
  <si>
    <t>李硕</t>
  </si>
  <si>
    <t>2021005</t>
  </si>
  <si>
    <t>程懿</t>
  </si>
  <si>
    <t>王楠楠</t>
  </si>
  <si>
    <t>刘晴晴</t>
  </si>
  <si>
    <t>马红</t>
  </si>
  <si>
    <t>刘亚茹</t>
  </si>
  <si>
    <t>张亚菲</t>
  </si>
  <si>
    <t>张睦晗</t>
  </si>
  <si>
    <t>张珈硕</t>
  </si>
  <si>
    <t>王玉茂</t>
  </si>
  <si>
    <t>唐艳利</t>
  </si>
  <si>
    <t>范慧慧</t>
  </si>
  <si>
    <t>张雅迪</t>
  </si>
  <si>
    <t>王倩倩</t>
  </si>
  <si>
    <t>韩敏</t>
  </si>
  <si>
    <t>2021006</t>
  </si>
  <si>
    <t>盛夏</t>
  </si>
  <si>
    <t>韩颖颖</t>
  </si>
  <si>
    <t>李成成</t>
  </si>
  <si>
    <t>杜婵婵</t>
  </si>
  <si>
    <t>陈琳</t>
  </si>
  <si>
    <t>高玉玉</t>
  </si>
  <si>
    <t>张雨晴</t>
  </si>
  <si>
    <t>丁雪情</t>
  </si>
  <si>
    <t>李梦雅</t>
  </si>
  <si>
    <t>张万杰</t>
  </si>
  <si>
    <t>韩京玲</t>
  </si>
  <si>
    <t>陈志婉</t>
  </si>
  <si>
    <t>吴圆</t>
  </si>
  <si>
    <t>时蕊</t>
  </si>
  <si>
    <t>孙甜甜</t>
  </si>
  <si>
    <t>王若彤</t>
  </si>
  <si>
    <t>2021007</t>
  </si>
  <si>
    <t>刘叮叮</t>
  </si>
  <si>
    <t>方彤</t>
  </si>
  <si>
    <t>武慢慢</t>
  </si>
  <si>
    <t>李彤</t>
  </si>
  <si>
    <t>林娇</t>
  </si>
  <si>
    <t>吴传芳</t>
  </si>
  <si>
    <t>周园园</t>
  </si>
  <si>
    <t>韩孟娟</t>
  </si>
  <si>
    <t>王静玲</t>
  </si>
  <si>
    <t>韩方</t>
  </si>
  <si>
    <t>李利萍</t>
  </si>
  <si>
    <t>张焕文</t>
  </si>
  <si>
    <t>李思琦</t>
  </si>
  <si>
    <t>王盼盼</t>
  </si>
  <si>
    <t>陈晓洁</t>
  </si>
  <si>
    <t>张梦楠</t>
  </si>
  <si>
    <t>2021008</t>
  </si>
  <si>
    <t>宋燕婷</t>
  </si>
  <si>
    <t>王思慧</t>
  </si>
  <si>
    <t>郭东艳</t>
  </si>
  <si>
    <t>李梦婷</t>
  </si>
  <si>
    <t>刘逦帆</t>
  </si>
  <si>
    <t>崔梦帆</t>
  </si>
  <si>
    <t>王文静</t>
  </si>
  <si>
    <t>吴春梅</t>
  </si>
  <si>
    <t>赵凌娜</t>
  </si>
  <si>
    <t>祝萍</t>
  </si>
  <si>
    <t>李瑞雪</t>
  </si>
  <si>
    <t>王婷婷</t>
  </si>
  <si>
    <t>胡紫徽</t>
  </si>
  <si>
    <t>兰胜男</t>
  </si>
  <si>
    <t>毛西茹</t>
  </si>
  <si>
    <t>董会会</t>
  </si>
  <si>
    <t>2021009</t>
  </si>
  <si>
    <t>陈慧慧</t>
  </si>
  <si>
    <t>刘娇娇</t>
  </si>
  <si>
    <t>张梦圆</t>
  </si>
  <si>
    <t>周娜娜</t>
  </si>
  <si>
    <t>武明侠</t>
  </si>
  <si>
    <t>韦双聂</t>
  </si>
  <si>
    <t>李志茹</t>
  </si>
  <si>
    <t>史红慈</t>
  </si>
  <si>
    <t>刘梦洁</t>
  </si>
  <si>
    <t>黄磊</t>
  </si>
  <si>
    <t>方雪</t>
  </si>
  <si>
    <t>孟晓雅</t>
  </si>
  <si>
    <t>高晓红</t>
  </si>
  <si>
    <t>2021010</t>
  </si>
  <si>
    <t>侯文静</t>
  </si>
  <si>
    <t>陈晴晴</t>
  </si>
  <si>
    <t>段楠楠</t>
  </si>
  <si>
    <t>吴洁</t>
  </si>
  <si>
    <t>余新于</t>
  </si>
  <si>
    <t>锁雨婷</t>
  </si>
  <si>
    <t>王丽楠</t>
  </si>
  <si>
    <t>邵迪迪</t>
  </si>
  <si>
    <t>赵晓慧</t>
  </si>
  <si>
    <t>王沙沙</t>
  </si>
  <si>
    <t>段梦真</t>
  </si>
  <si>
    <t>李侠</t>
  </si>
  <si>
    <t>盛雨晴</t>
  </si>
  <si>
    <t>汝静怡</t>
  </si>
  <si>
    <t>张佳丽</t>
  </si>
  <si>
    <t>2021011</t>
  </si>
  <si>
    <t>和梦雅</t>
  </si>
  <si>
    <t>李萍萍</t>
  </si>
  <si>
    <t>王素英</t>
  </si>
  <si>
    <t>范青青</t>
  </si>
  <si>
    <t>纪晗慈</t>
  </si>
  <si>
    <t>肖亚楠</t>
  </si>
  <si>
    <t>陈飞</t>
  </si>
  <si>
    <t>于勤</t>
  </si>
  <si>
    <t>田宇婕</t>
  </si>
  <si>
    <t>郝孟如</t>
  </si>
  <si>
    <t>刘国庆</t>
  </si>
  <si>
    <t>郭文静</t>
  </si>
  <si>
    <t>张晓瑞</t>
  </si>
  <si>
    <t>李晓燕</t>
  </si>
  <si>
    <t>张晴晴</t>
  </si>
  <si>
    <t>2021012</t>
  </si>
  <si>
    <t>丁树咪</t>
  </si>
  <si>
    <t>范星荣</t>
  </si>
  <si>
    <t>杨盼盼</t>
  </si>
  <si>
    <t>李婷婷</t>
  </si>
  <si>
    <t>王梦</t>
  </si>
  <si>
    <t>柳甜甜</t>
  </si>
  <si>
    <t>陈敏</t>
  </si>
  <si>
    <t>黄苗苗</t>
  </si>
  <si>
    <t>许恩荣</t>
  </si>
  <si>
    <t>魏飞</t>
  </si>
  <si>
    <t>鹿庆</t>
  </si>
  <si>
    <t>李彦增</t>
  </si>
  <si>
    <t>李梦燕</t>
  </si>
  <si>
    <t>张娟</t>
  </si>
  <si>
    <t>李盈盈</t>
  </si>
  <si>
    <t>2021013</t>
  </si>
  <si>
    <t>时梦雪</t>
  </si>
  <si>
    <t>江培培</t>
  </si>
  <si>
    <t>连瑞威</t>
  </si>
  <si>
    <t>孙梦</t>
  </si>
  <si>
    <t>楚莎莎</t>
  </si>
  <si>
    <t>唐晓熠</t>
  </si>
  <si>
    <t>刘彦</t>
  </si>
  <si>
    <t>张蕊</t>
  </si>
  <si>
    <t>刘欢欢</t>
  </si>
  <si>
    <t>程瑞</t>
  </si>
  <si>
    <t>李心如</t>
  </si>
  <si>
    <t>李雯静</t>
  </si>
  <si>
    <t>刘品</t>
  </si>
  <si>
    <t>沈梦璇</t>
  </si>
  <si>
    <t>孙晓利</t>
  </si>
  <si>
    <t>周如雪</t>
  </si>
  <si>
    <t>2021014</t>
  </si>
  <si>
    <t>张梦晴</t>
  </si>
  <si>
    <t>管玉雯</t>
  </si>
  <si>
    <t>陈星星</t>
  </si>
  <si>
    <t>程倩倩</t>
  </si>
  <si>
    <t>徐雅婷</t>
  </si>
  <si>
    <t>刘佳雯</t>
  </si>
  <si>
    <t>辛伟亚</t>
  </si>
  <si>
    <t>张莉莉</t>
  </si>
  <si>
    <t>秦文利</t>
  </si>
  <si>
    <t>刘梦茹</t>
  </si>
  <si>
    <t>耿梦茹</t>
  </si>
  <si>
    <t>姜阿兰</t>
  </si>
  <si>
    <t>张浩月</t>
  </si>
  <si>
    <t>崔孟伟</t>
  </si>
  <si>
    <t>2021015</t>
  </si>
  <si>
    <t>锁静文</t>
  </si>
  <si>
    <t>李晓曼</t>
  </si>
  <si>
    <t>庞兰侠</t>
  </si>
  <si>
    <t>张艳</t>
  </si>
  <si>
    <t>谢田云</t>
  </si>
  <si>
    <t>袁玲玲</t>
  </si>
  <si>
    <t>周远远</t>
  </si>
  <si>
    <t>张梦雪</t>
  </si>
  <si>
    <t>张艳丽</t>
  </si>
  <si>
    <t>徐薇薇</t>
  </si>
  <si>
    <t>胡玲</t>
  </si>
  <si>
    <t>高丹丹</t>
  </si>
  <si>
    <t>张梅</t>
  </si>
  <si>
    <t>杨雅慧</t>
  </si>
  <si>
    <t>杨柳</t>
  </si>
  <si>
    <t>2021016</t>
  </si>
  <si>
    <t>马静</t>
  </si>
  <si>
    <t>王雨凤</t>
  </si>
  <si>
    <t>马楠楠</t>
  </si>
  <si>
    <t>巫静文</t>
  </si>
  <si>
    <t>刘雨辰</t>
  </si>
  <si>
    <t>储亚洁</t>
  </si>
  <si>
    <t>刘晨</t>
  </si>
  <si>
    <t>杨璐琰</t>
  </si>
  <si>
    <t>田婉婷</t>
  </si>
  <si>
    <t>袁玉如</t>
  </si>
  <si>
    <t>张文静</t>
  </si>
  <si>
    <t>郝妮</t>
  </si>
  <si>
    <t>赖嫚嫚</t>
  </si>
  <si>
    <t>2021017</t>
  </si>
  <si>
    <t>王思雷</t>
  </si>
  <si>
    <t>刘克盈</t>
  </si>
  <si>
    <t>姚欣欣</t>
  </si>
  <si>
    <t>李含语</t>
  </si>
  <si>
    <t>王迪</t>
  </si>
  <si>
    <t>苏阿艳</t>
  </si>
  <si>
    <t>张欣艳</t>
  </si>
  <si>
    <t>卞井然</t>
  </si>
  <si>
    <t>宋玉梅</t>
  </si>
  <si>
    <t>康路平</t>
  </si>
  <si>
    <t>李雪晴</t>
  </si>
  <si>
    <t>朱海云</t>
  </si>
  <si>
    <t>梁月</t>
  </si>
  <si>
    <t>陈浔</t>
  </si>
  <si>
    <t>2021018</t>
  </si>
  <si>
    <t>武心语</t>
  </si>
  <si>
    <t>刘亚晗</t>
  </si>
  <si>
    <t>张新雨</t>
  </si>
  <si>
    <t>董一帆</t>
  </si>
  <si>
    <t>王腾腾</t>
  </si>
  <si>
    <t>陈玲</t>
  </si>
  <si>
    <t>桑慧慧</t>
  </si>
  <si>
    <t>陆倩倩</t>
  </si>
  <si>
    <t>凡梦蝶</t>
  </si>
  <si>
    <t>贺欢欢</t>
  </si>
  <si>
    <t>吴桂萍</t>
  </si>
  <si>
    <t>潘宁雅</t>
  </si>
  <si>
    <t>刘梦</t>
  </si>
  <si>
    <t>杜梦男</t>
  </si>
  <si>
    <t>2021019</t>
  </si>
  <si>
    <t>胡静</t>
  </si>
  <si>
    <t>胥瑞瑞</t>
  </si>
  <si>
    <t>武烟云</t>
  </si>
  <si>
    <t>丁艳</t>
  </si>
  <si>
    <t>管嘉玲</t>
  </si>
  <si>
    <t>李晓雅</t>
  </si>
  <si>
    <t>杜振男</t>
  </si>
  <si>
    <t>吕雪晴</t>
  </si>
  <si>
    <t>陈盈</t>
  </si>
  <si>
    <t>马晓婷</t>
  </si>
  <si>
    <t>徐梦</t>
  </si>
  <si>
    <t>苏娜娜</t>
  </si>
  <si>
    <t>吕慧慧</t>
  </si>
  <si>
    <t>刘方</t>
  </si>
  <si>
    <t>2021020</t>
  </si>
  <si>
    <t>付悦</t>
  </si>
  <si>
    <t>刘志芳</t>
  </si>
  <si>
    <t>2021021</t>
  </si>
  <si>
    <t>李梅</t>
  </si>
  <si>
    <t>尤小蝶</t>
  </si>
  <si>
    <t>秦春敏</t>
  </si>
  <si>
    <t>吴曼曼</t>
  </si>
  <si>
    <t>谢二妮</t>
  </si>
  <si>
    <t>刘婉玉</t>
  </si>
  <si>
    <t>张盼</t>
  </si>
  <si>
    <t>王路路</t>
  </si>
  <si>
    <t>马坤坤</t>
  </si>
  <si>
    <t>丁瑞瑞</t>
  </si>
  <si>
    <t>吴静宇</t>
  </si>
  <si>
    <t>田方方</t>
  </si>
  <si>
    <t>孙幼苗</t>
  </si>
  <si>
    <t>于圆圆</t>
  </si>
  <si>
    <t>胡广平</t>
  </si>
  <si>
    <t>赵利萍</t>
  </si>
  <si>
    <t>2021022</t>
  </si>
  <si>
    <t>唐自立</t>
  </si>
  <si>
    <t>吴婷婷</t>
  </si>
  <si>
    <t>孙博博</t>
  </si>
  <si>
    <t>朱迎迎</t>
  </si>
  <si>
    <t>陈莎莎</t>
  </si>
  <si>
    <t>洪思雨</t>
  </si>
  <si>
    <t>王瑞</t>
  </si>
  <si>
    <t>满一慧</t>
  </si>
  <si>
    <t>陈利利</t>
  </si>
  <si>
    <t>赵文静</t>
  </si>
  <si>
    <t>2021023</t>
  </si>
  <si>
    <t>朱宇</t>
  </si>
  <si>
    <t>毛雯静</t>
  </si>
  <si>
    <t>高圆圆</t>
  </si>
  <si>
    <t>徐儒琳</t>
  </si>
  <si>
    <t>陈悦悦</t>
  </si>
  <si>
    <t>张云玲</t>
  </si>
  <si>
    <t>张迪迪</t>
  </si>
  <si>
    <t>侯莹</t>
  </si>
  <si>
    <t>李雨奇</t>
  </si>
  <si>
    <t>纪曼曼</t>
  </si>
  <si>
    <t>王楠</t>
  </si>
  <si>
    <t>陈元元</t>
  </si>
  <si>
    <t>李莹莹</t>
  </si>
  <si>
    <t>李晴晴</t>
  </si>
  <si>
    <t>张静静</t>
  </si>
  <si>
    <t>李保兴</t>
  </si>
  <si>
    <t>2021024</t>
  </si>
  <si>
    <t>陈瑞琳</t>
  </si>
  <si>
    <t>付安娜</t>
  </si>
  <si>
    <t>张凤</t>
  </si>
  <si>
    <t>王甜甜</t>
  </si>
  <si>
    <t>刘梦雪</t>
  </si>
  <si>
    <t>徐亚南</t>
  </si>
  <si>
    <t>李雪婷</t>
  </si>
  <si>
    <t>韦永杰</t>
  </si>
  <si>
    <t>桑星晨</t>
  </si>
  <si>
    <t>岳信信</t>
  </si>
  <si>
    <t>卢莉洁</t>
  </si>
  <si>
    <t>钱琼琼</t>
  </si>
  <si>
    <t>段圆兰</t>
  </si>
  <si>
    <t>杨灿</t>
  </si>
  <si>
    <t>郭秀敏</t>
  </si>
  <si>
    <t>康冰洁</t>
  </si>
  <si>
    <t>2021025</t>
  </si>
  <si>
    <t>尤悦悦</t>
  </si>
  <si>
    <t>江星晨</t>
  </si>
  <si>
    <t>陆宁宁</t>
  </si>
  <si>
    <t>张宝如</t>
  </si>
  <si>
    <t>刘粤</t>
  </si>
  <si>
    <t>李欣</t>
  </si>
  <si>
    <t>贾翠</t>
  </si>
  <si>
    <t>袁士玉</t>
  </si>
  <si>
    <t>张树文</t>
  </si>
  <si>
    <t>舒梅</t>
  </si>
  <si>
    <t>马玉荣</t>
  </si>
  <si>
    <t>王孟</t>
  </si>
  <si>
    <t>苏琴琴</t>
  </si>
  <si>
    <t>段淑梅</t>
  </si>
  <si>
    <t>刘娜</t>
  </si>
  <si>
    <t>2021026</t>
  </si>
  <si>
    <t>孟娇娇</t>
  </si>
  <si>
    <t>蒋靖雯</t>
  </si>
  <si>
    <t>闫恩慧</t>
  </si>
  <si>
    <t>刘璇</t>
  </si>
  <si>
    <t>唐娜娜</t>
  </si>
  <si>
    <t>张丽君</t>
  </si>
  <si>
    <t>张悦</t>
  </si>
  <si>
    <t>牛瑞华</t>
  </si>
  <si>
    <t>张梦</t>
  </si>
  <si>
    <t>段园娟</t>
  </si>
  <si>
    <t>刘婉君</t>
  </si>
  <si>
    <t>高晴利</t>
  </si>
  <si>
    <t>蔡贝贝</t>
  </si>
  <si>
    <t>武亭亭</t>
  </si>
  <si>
    <t>张春梅</t>
  </si>
  <si>
    <t>李宁</t>
  </si>
  <si>
    <t>2021027</t>
  </si>
  <si>
    <t>周景群</t>
  </si>
  <si>
    <t>任运侠</t>
  </si>
  <si>
    <t>王晶晶</t>
  </si>
  <si>
    <t>朱远音</t>
  </si>
  <si>
    <t>刘慧慧</t>
  </si>
  <si>
    <t>刘晓梦</t>
  </si>
  <si>
    <t>王雪连</t>
  </si>
  <si>
    <t>牛利艳</t>
  </si>
  <si>
    <t>程明</t>
  </si>
  <si>
    <t>莫意慧</t>
  </si>
  <si>
    <t>焦宝宝</t>
  </si>
  <si>
    <t>王静</t>
  </si>
  <si>
    <t>王惠惠</t>
  </si>
  <si>
    <t>尹天娇</t>
  </si>
  <si>
    <t>赵欢欢</t>
  </si>
  <si>
    <t>柯文娜</t>
  </si>
  <si>
    <t>2021028</t>
  </si>
  <si>
    <t>冉文慧</t>
  </si>
  <si>
    <t>刘紫薇</t>
  </si>
  <si>
    <t>何欣欣</t>
  </si>
  <si>
    <t>邓蒙娜</t>
  </si>
  <si>
    <t>胡珊珊</t>
  </si>
  <si>
    <t>李晓晴</t>
  </si>
  <si>
    <t>陈晶晶</t>
  </si>
  <si>
    <t>高雅晴</t>
  </si>
  <si>
    <t>陈想想</t>
  </si>
  <si>
    <t>宋晓蝶</t>
  </si>
  <si>
    <t>刘秀</t>
  </si>
  <si>
    <t>李玉洁</t>
  </si>
  <si>
    <t>张萍</t>
  </si>
  <si>
    <t>董晓寒</t>
  </si>
  <si>
    <t>张楠楠</t>
  </si>
  <si>
    <t>陈曼曼</t>
  </si>
  <si>
    <t>马雪静</t>
  </si>
  <si>
    <t>怀孕</t>
  </si>
  <si>
    <t>王雪苓</t>
  </si>
  <si>
    <t>程孟娜</t>
  </si>
  <si>
    <t>聂宇</t>
  </si>
  <si>
    <t>程娜娜</t>
  </si>
  <si>
    <t>侯文珊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</si>
</sst>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9"/>
      <color rgb="FF000000"/>
      <name val="Arial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7" fillId="18" borderId="3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402"/>
  <sheetViews>
    <sheetView tabSelected="1" workbookViewId="0">
      <selection activeCell="A405" sqref="A405"/>
    </sheetView>
  </sheetViews>
  <sheetFormatPr defaultColWidth="9" defaultRowHeight="13.5"/>
  <cols>
    <col min="1" max="1" width="5.75" style="1" customWidth="1"/>
    <col min="2" max="2" width="9" style="1"/>
    <col min="3" max="4" width="8" style="1" customWidth="1"/>
    <col min="5" max="5" width="12.875" style="1" customWidth="1"/>
    <col min="6" max="6" width="9" style="5"/>
    <col min="7" max="7" width="10" style="1" customWidth="1"/>
    <col min="8" max="9" width="9" style="1"/>
    <col min="10" max="10" width="10.375" style="1" customWidth="1"/>
    <col min="11" max="16372" width="9" style="1"/>
    <col min="16373" max="16384" width="9" style="6"/>
  </cols>
  <sheetData>
    <row r="1" s="1" customFormat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6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8" t="s">
        <v>9</v>
      </c>
    </row>
    <row r="3" s="1" customFormat="1" ht="14.25" spans="1:9">
      <c r="A3" s="13">
        <v>1</v>
      </c>
      <c r="B3" s="13" t="s">
        <v>10</v>
      </c>
      <c r="C3" s="13" t="str">
        <f>"02"</f>
        <v>02</v>
      </c>
      <c r="D3" s="13" t="str">
        <f>"15"</f>
        <v>15</v>
      </c>
      <c r="E3" s="13" t="str">
        <f>"20210010215"</f>
        <v>20210010215</v>
      </c>
      <c r="F3" s="14" t="s">
        <v>11</v>
      </c>
      <c r="G3" s="15">
        <v>73.9</v>
      </c>
      <c r="H3" s="13">
        <v>84.9</v>
      </c>
      <c r="I3" s="13">
        <f t="shared" ref="I3:I66" si="0">G3*0.6+H3*0.4</f>
        <v>78.3</v>
      </c>
    </row>
    <row r="4" s="1" customFormat="1" ht="14.25" spans="1:9">
      <c r="A4" s="13">
        <v>2</v>
      </c>
      <c r="B4" s="13" t="s">
        <v>10</v>
      </c>
      <c r="C4" s="13" t="str">
        <f>"01"</f>
        <v>01</v>
      </c>
      <c r="D4" s="13" t="str">
        <f>"27"</f>
        <v>27</v>
      </c>
      <c r="E4" s="13" t="str">
        <f>"20210010127"</f>
        <v>20210010127</v>
      </c>
      <c r="F4" s="14" t="s">
        <v>12</v>
      </c>
      <c r="G4" s="15">
        <v>75.8</v>
      </c>
      <c r="H4" s="13">
        <v>77.2</v>
      </c>
      <c r="I4" s="13">
        <f t="shared" si="0"/>
        <v>76.36</v>
      </c>
    </row>
    <row r="5" s="1" customFormat="1" ht="14.25" spans="1:9">
      <c r="A5" s="13">
        <v>3</v>
      </c>
      <c r="B5" s="13" t="s">
        <v>10</v>
      </c>
      <c r="C5" s="13" t="str">
        <f>"01"</f>
        <v>01</v>
      </c>
      <c r="D5" s="13" t="str">
        <f>"28"</f>
        <v>28</v>
      </c>
      <c r="E5" s="13" t="str">
        <f>"20210010128"</f>
        <v>20210010128</v>
      </c>
      <c r="F5" s="14" t="s">
        <v>13</v>
      </c>
      <c r="G5" s="15">
        <v>78</v>
      </c>
      <c r="H5" s="13">
        <v>73.8</v>
      </c>
      <c r="I5" s="13">
        <f t="shared" si="0"/>
        <v>76.32</v>
      </c>
    </row>
    <row r="6" s="1" customFormat="1" ht="14.25" spans="1:9">
      <c r="A6" s="13">
        <v>4</v>
      </c>
      <c r="B6" s="13" t="s">
        <v>10</v>
      </c>
      <c r="C6" s="13" t="str">
        <f>"01"</f>
        <v>01</v>
      </c>
      <c r="D6" s="13" t="str">
        <f>"03"</f>
        <v>03</v>
      </c>
      <c r="E6" s="13" t="str">
        <f>"20210010103"</f>
        <v>20210010103</v>
      </c>
      <c r="F6" s="14" t="s">
        <v>14</v>
      </c>
      <c r="G6" s="15">
        <v>66.35</v>
      </c>
      <c r="H6" s="13">
        <v>86.8</v>
      </c>
      <c r="I6" s="13">
        <f t="shared" si="0"/>
        <v>74.53</v>
      </c>
    </row>
    <row r="7" s="1" customFormat="1" ht="14.25" spans="1:9">
      <c r="A7" s="13">
        <v>5</v>
      </c>
      <c r="B7" s="13" t="s">
        <v>10</v>
      </c>
      <c r="C7" s="13" t="str">
        <f>"02"</f>
        <v>02</v>
      </c>
      <c r="D7" s="13" t="str">
        <f>"01"</f>
        <v>01</v>
      </c>
      <c r="E7" s="13" t="str">
        <f>"20210010201"</f>
        <v>20210010201</v>
      </c>
      <c r="F7" s="14" t="s">
        <v>15</v>
      </c>
      <c r="G7" s="15">
        <v>70.15</v>
      </c>
      <c r="H7" s="13">
        <v>62.6</v>
      </c>
      <c r="I7" s="13">
        <f t="shared" si="0"/>
        <v>67.13</v>
      </c>
    </row>
    <row r="8" s="1" customFormat="1" ht="14.25" spans="1:9">
      <c r="A8" s="13">
        <v>6</v>
      </c>
      <c r="B8" s="13" t="s">
        <v>10</v>
      </c>
      <c r="C8" s="13" t="str">
        <f>"02"</f>
        <v>02</v>
      </c>
      <c r="D8" s="13" t="str">
        <f>"19"</f>
        <v>19</v>
      </c>
      <c r="E8" s="13" t="str">
        <f>"20210010219"</f>
        <v>20210010219</v>
      </c>
      <c r="F8" s="14" t="s">
        <v>16</v>
      </c>
      <c r="G8" s="15">
        <v>63.05</v>
      </c>
      <c r="H8" s="13">
        <v>73.2</v>
      </c>
      <c r="I8" s="13">
        <f t="shared" si="0"/>
        <v>67.11</v>
      </c>
    </row>
    <row r="9" s="1" customFormat="1" ht="14.25" spans="1:9">
      <c r="A9" s="13">
        <v>7</v>
      </c>
      <c r="B9" s="13" t="s">
        <v>10</v>
      </c>
      <c r="C9" s="13" t="str">
        <f>"02"</f>
        <v>02</v>
      </c>
      <c r="D9" s="13" t="str">
        <f>"09"</f>
        <v>09</v>
      </c>
      <c r="E9" s="13" t="str">
        <f>"20210010209"</f>
        <v>20210010209</v>
      </c>
      <c r="F9" s="14" t="s">
        <v>17</v>
      </c>
      <c r="G9" s="15">
        <v>56.9</v>
      </c>
      <c r="H9" s="13">
        <v>80.2</v>
      </c>
      <c r="I9" s="13">
        <f t="shared" si="0"/>
        <v>66.22</v>
      </c>
    </row>
    <row r="10" s="1" customFormat="1" ht="14.25" spans="1:9">
      <c r="A10" s="13">
        <v>8</v>
      </c>
      <c r="B10" s="13" t="s">
        <v>10</v>
      </c>
      <c r="C10" s="13" t="str">
        <f>"02"</f>
        <v>02</v>
      </c>
      <c r="D10" s="13" t="str">
        <f>"25"</f>
        <v>25</v>
      </c>
      <c r="E10" s="13" t="str">
        <f>"20210010225"</f>
        <v>20210010225</v>
      </c>
      <c r="F10" s="14" t="s">
        <v>18</v>
      </c>
      <c r="G10" s="15">
        <v>54.05</v>
      </c>
      <c r="H10" s="13">
        <v>80.2</v>
      </c>
      <c r="I10" s="13">
        <f t="shared" si="0"/>
        <v>64.51</v>
      </c>
    </row>
    <row r="11" s="1" customFormat="1" ht="14.25" spans="1:9">
      <c r="A11" s="13">
        <v>9</v>
      </c>
      <c r="B11" s="13" t="s">
        <v>10</v>
      </c>
      <c r="C11" s="13" t="str">
        <f>"01"</f>
        <v>01</v>
      </c>
      <c r="D11" s="13" t="str">
        <f>"21"</f>
        <v>21</v>
      </c>
      <c r="E11" s="13" t="str">
        <f>"20210010121"</f>
        <v>20210010121</v>
      </c>
      <c r="F11" s="14" t="s">
        <v>19</v>
      </c>
      <c r="G11" s="15">
        <v>50.8</v>
      </c>
      <c r="H11" s="13">
        <v>79</v>
      </c>
      <c r="I11" s="13">
        <f t="shared" si="0"/>
        <v>62.08</v>
      </c>
    </row>
    <row r="12" s="1" customFormat="1" ht="14.25" spans="1:9">
      <c r="A12" s="13">
        <v>10</v>
      </c>
      <c r="B12" s="13" t="s">
        <v>10</v>
      </c>
      <c r="C12" s="13" t="str">
        <f>"02"</f>
        <v>02</v>
      </c>
      <c r="D12" s="13" t="str">
        <f>"29"</f>
        <v>29</v>
      </c>
      <c r="E12" s="13" t="str">
        <f>"20210010229"</f>
        <v>20210010229</v>
      </c>
      <c r="F12" s="14" t="s">
        <v>20</v>
      </c>
      <c r="G12" s="15">
        <v>56.15</v>
      </c>
      <c r="H12" s="13">
        <v>70.8</v>
      </c>
      <c r="I12" s="13">
        <f t="shared" si="0"/>
        <v>62.01</v>
      </c>
    </row>
    <row r="13" s="2" customFormat="1" ht="14.25" spans="1:16372">
      <c r="A13" s="13">
        <v>11</v>
      </c>
      <c r="B13" s="16" t="s">
        <v>10</v>
      </c>
      <c r="C13" s="16" t="str">
        <f>"03"</f>
        <v>03</v>
      </c>
      <c r="D13" s="16" t="str">
        <f>"05"</f>
        <v>05</v>
      </c>
      <c r="E13" s="16" t="str">
        <f>"20210010305"</f>
        <v>20210010305</v>
      </c>
      <c r="F13" s="17" t="s">
        <v>21</v>
      </c>
      <c r="G13" s="18">
        <v>51.9</v>
      </c>
      <c r="H13" s="16">
        <v>61</v>
      </c>
      <c r="I13" s="16">
        <f t="shared" si="0"/>
        <v>55.54</v>
      </c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</row>
    <row r="14" s="1" customFormat="1" ht="14.25" spans="1:9">
      <c r="A14" s="13">
        <v>12</v>
      </c>
      <c r="B14" s="13" t="s">
        <v>22</v>
      </c>
      <c r="C14" s="13" t="str">
        <f>"05"</f>
        <v>05</v>
      </c>
      <c r="D14" s="13" t="str">
        <f>"02"</f>
        <v>02</v>
      </c>
      <c r="E14" s="13" t="str">
        <f>"20210020502"</f>
        <v>20210020502</v>
      </c>
      <c r="F14" s="14" t="s">
        <v>23</v>
      </c>
      <c r="G14" s="15">
        <v>81.2</v>
      </c>
      <c r="H14" s="13">
        <v>85.6</v>
      </c>
      <c r="I14" s="13">
        <f t="shared" si="0"/>
        <v>82.96</v>
      </c>
    </row>
    <row r="15" s="1" customFormat="1" ht="14.25" spans="1:9">
      <c r="A15" s="13">
        <v>13</v>
      </c>
      <c r="B15" s="13" t="s">
        <v>22</v>
      </c>
      <c r="C15" s="13" t="str">
        <f t="shared" ref="C15:C20" si="1">"04"</f>
        <v>04</v>
      </c>
      <c r="D15" s="13" t="str">
        <f>"16"</f>
        <v>16</v>
      </c>
      <c r="E15" s="13" t="str">
        <f>"20210020416"</f>
        <v>20210020416</v>
      </c>
      <c r="F15" s="14" t="s">
        <v>24</v>
      </c>
      <c r="G15" s="15">
        <v>84.5</v>
      </c>
      <c r="H15" s="13">
        <v>76</v>
      </c>
      <c r="I15" s="13">
        <f t="shared" si="0"/>
        <v>81.1</v>
      </c>
    </row>
    <row r="16" s="1" customFormat="1" ht="14.25" spans="1:9">
      <c r="A16" s="13">
        <v>14</v>
      </c>
      <c r="B16" s="13" t="s">
        <v>22</v>
      </c>
      <c r="C16" s="13" t="str">
        <f t="shared" si="1"/>
        <v>04</v>
      </c>
      <c r="D16" s="13" t="str">
        <f>"07"</f>
        <v>07</v>
      </c>
      <c r="E16" s="13" t="str">
        <f>"20210020407"</f>
        <v>20210020407</v>
      </c>
      <c r="F16" s="14" t="s">
        <v>25</v>
      </c>
      <c r="G16" s="15">
        <v>82.6</v>
      </c>
      <c r="H16" s="13">
        <v>78.2</v>
      </c>
      <c r="I16" s="13">
        <f t="shared" si="0"/>
        <v>80.84</v>
      </c>
    </row>
    <row r="17" s="1" customFormat="1" ht="14.25" spans="1:9">
      <c r="A17" s="13">
        <v>15</v>
      </c>
      <c r="B17" s="13" t="s">
        <v>22</v>
      </c>
      <c r="C17" s="13" t="str">
        <f t="shared" si="1"/>
        <v>04</v>
      </c>
      <c r="D17" s="13" t="str">
        <f>"04"</f>
        <v>04</v>
      </c>
      <c r="E17" s="13" t="str">
        <f>"20210020404"</f>
        <v>20210020404</v>
      </c>
      <c r="F17" s="14" t="s">
        <v>26</v>
      </c>
      <c r="G17" s="15">
        <v>77.8</v>
      </c>
      <c r="H17" s="13">
        <v>78</v>
      </c>
      <c r="I17" s="13">
        <f t="shared" si="0"/>
        <v>77.88</v>
      </c>
    </row>
    <row r="18" s="1" customFormat="1" ht="14.25" spans="1:9">
      <c r="A18" s="13">
        <v>16</v>
      </c>
      <c r="B18" s="13" t="s">
        <v>22</v>
      </c>
      <c r="C18" s="13" t="str">
        <f t="shared" si="1"/>
        <v>04</v>
      </c>
      <c r="D18" s="13" t="str">
        <f>"25"</f>
        <v>25</v>
      </c>
      <c r="E18" s="13" t="str">
        <f>"20210020425"</f>
        <v>20210020425</v>
      </c>
      <c r="F18" s="14" t="s">
        <v>27</v>
      </c>
      <c r="G18" s="15">
        <v>74.3</v>
      </c>
      <c r="H18" s="13">
        <v>81.8</v>
      </c>
      <c r="I18" s="13">
        <f t="shared" si="0"/>
        <v>77.3</v>
      </c>
    </row>
    <row r="19" s="1" customFormat="1" ht="14.25" spans="1:9">
      <c r="A19" s="13">
        <v>17</v>
      </c>
      <c r="B19" s="13" t="s">
        <v>22</v>
      </c>
      <c r="C19" s="13" t="str">
        <f t="shared" si="1"/>
        <v>04</v>
      </c>
      <c r="D19" s="13" t="str">
        <f>"08"</f>
        <v>08</v>
      </c>
      <c r="E19" s="13" t="str">
        <f>"20210020408"</f>
        <v>20210020408</v>
      </c>
      <c r="F19" s="14" t="s">
        <v>28</v>
      </c>
      <c r="G19" s="15">
        <v>76.2</v>
      </c>
      <c r="H19" s="13">
        <v>77.6</v>
      </c>
      <c r="I19" s="13">
        <f t="shared" si="0"/>
        <v>76.76</v>
      </c>
    </row>
    <row r="20" s="1" customFormat="1" ht="14.25" spans="1:9">
      <c r="A20" s="13">
        <v>18</v>
      </c>
      <c r="B20" s="13" t="s">
        <v>22</v>
      </c>
      <c r="C20" s="13" t="str">
        <f t="shared" si="1"/>
        <v>04</v>
      </c>
      <c r="D20" s="13" t="str">
        <f>"09"</f>
        <v>09</v>
      </c>
      <c r="E20" s="13" t="str">
        <f>"20210020409"</f>
        <v>20210020409</v>
      </c>
      <c r="F20" s="14" t="s">
        <v>29</v>
      </c>
      <c r="G20" s="15">
        <v>74.8</v>
      </c>
      <c r="H20" s="13">
        <v>74.6</v>
      </c>
      <c r="I20" s="13">
        <f t="shared" si="0"/>
        <v>74.72</v>
      </c>
    </row>
    <row r="21" s="1" customFormat="1" ht="14.25" spans="1:9">
      <c r="A21" s="13">
        <v>19</v>
      </c>
      <c r="B21" s="13" t="s">
        <v>22</v>
      </c>
      <c r="C21" s="13" t="str">
        <f>"03"</f>
        <v>03</v>
      </c>
      <c r="D21" s="13" t="str">
        <f>"13"</f>
        <v>13</v>
      </c>
      <c r="E21" s="13" t="str">
        <f>"20210020313"</f>
        <v>20210020313</v>
      </c>
      <c r="F21" s="14" t="s">
        <v>30</v>
      </c>
      <c r="G21" s="15">
        <v>66.1</v>
      </c>
      <c r="H21" s="13">
        <v>77.6</v>
      </c>
      <c r="I21" s="13">
        <f t="shared" si="0"/>
        <v>70.7</v>
      </c>
    </row>
    <row r="22" s="1" customFormat="1" ht="14.25" spans="1:9">
      <c r="A22" s="13">
        <v>20</v>
      </c>
      <c r="B22" s="13" t="s">
        <v>22</v>
      </c>
      <c r="C22" s="13" t="str">
        <f>"03"</f>
        <v>03</v>
      </c>
      <c r="D22" s="13" t="str">
        <f>"08"</f>
        <v>08</v>
      </c>
      <c r="E22" s="13" t="str">
        <f>"20210020308"</f>
        <v>20210020308</v>
      </c>
      <c r="F22" s="14" t="s">
        <v>31</v>
      </c>
      <c r="G22" s="15">
        <v>64.8</v>
      </c>
      <c r="H22" s="13">
        <v>78.8</v>
      </c>
      <c r="I22" s="13">
        <f t="shared" si="0"/>
        <v>70.4</v>
      </c>
    </row>
    <row r="23" s="2" customFormat="1" ht="14.25" spans="1:16372">
      <c r="A23" s="13">
        <v>21</v>
      </c>
      <c r="B23" s="16" t="s">
        <v>22</v>
      </c>
      <c r="C23" s="16" t="str">
        <f>"04"</f>
        <v>04</v>
      </c>
      <c r="D23" s="16" t="str">
        <f>"27"</f>
        <v>27</v>
      </c>
      <c r="E23" s="16" t="str">
        <f>"20210020427"</f>
        <v>20210020427</v>
      </c>
      <c r="F23" s="17" t="s">
        <v>32</v>
      </c>
      <c r="G23" s="18">
        <v>67.3</v>
      </c>
      <c r="H23" s="16">
        <v>73.6</v>
      </c>
      <c r="I23" s="16">
        <f t="shared" si="0"/>
        <v>69.82</v>
      </c>
      <c r="XDZ23" s="24"/>
      <c r="XEA23" s="24"/>
      <c r="XEB23" s="24"/>
      <c r="XEC23" s="24"/>
      <c r="XED23" s="24"/>
      <c r="XEE23" s="24"/>
      <c r="XEF23" s="24"/>
      <c r="XEG23" s="24"/>
      <c r="XEH23" s="24"/>
      <c r="XEI23" s="24"/>
      <c r="XEJ23" s="24"/>
      <c r="XEK23" s="24"/>
      <c r="XEL23" s="24"/>
      <c r="XEM23" s="24"/>
      <c r="XEN23" s="24"/>
      <c r="XEO23" s="24"/>
      <c r="XEP23" s="24"/>
      <c r="XEQ23" s="24"/>
      <c r="XER23" s="24"/>
    </row>
    <row r="24" s="2" customFormat="1" ht="14.25" spans="1:16372">
      <c r="A24" s="13">
        <v>22</v>
      </c>
      <c r="B24" s="16" t="s">
        <v>22</v>
      </c>
      <c r="C24" s="16" t="str">
        <f>"05"</f>
        <v>05</v>
      </c>
      <c r="D24" s="16" t="str">
        <f>"05"</f>
        <v>05</v>
      </c>
      <c r="E24" s="16" t="str">
        <f>"20210020505"</f>
        <v>20210020505</v>
      </c>
      <c r="F24" s="17" t="s">
        <v>33</v>
      </c>
      <c r="G24" s="18">
        <v>63.9</v>
      </c>
      <c r="H24" s="16">
        <v>78</v>
      </c>
      <c r="I24" s="16">
        <f t="shared" si="0"/>
        <v>69.54</v>
      </c>
      <c r="XDZ24" s="24"/>
      <c r="XEA24" s="24"/>
      <c r="XEB24" s="24"/>
      <c r="XEC24" s="24"/>
      <c r="XED24" s="24"/>
      <c r="XEE24" s="24"/>
      <c r="XEF24" s="24"/>
      <c r="XEG24" s="24"/>
      <c r="XEH24" s="24"/>
      <c r="XEI24" s="24"/>
      <c r="XEJ24" s="24"/>
      <c r="XEK24" s="24"/>
      <c r="XEL24" s="24"/>
      <c r="XEM24" s="24"/>
      <c r="XEN24" s="24"/>
      <c r="XEO24" s="24"/>
      <c r="XEP24" s="24"/>
      <c r="XEQ24" s="24"/>
      <c r="XER24" s="24"/>
    </row>
    <row r="25" s="2" customFormat="1" ht="14.25" spans="1:16372">
      <c r="A25" s="13">
        <v>23</v>
      </c>
      <c r="B25" s="16" t="s">
        <v>22</v>
      </c>
      <c r="C25" s="16" t="str">
        <f>"04"</f>
        <v>04</v>
      </c>
      <c r="D25" s="16" t="str">
        <f>"14"</f>
        <v>14</v>
      </c>
      <c r="E25" s="16" t="str">
        <f>"20210020414"</f>
        <v>20210020414</v>
      </c>
      <c r="F25" s="17" t="s">
        <v>34</v>
      </c>
      <c r="G25" s="18">
        <v>60.3</v>
      </c>
      <c r="H25" s="16">
        <v>82.4</v>
      </c>
      <c r="I25" s="16">
        <f t="shared" si="0"/>
        <v>69.14</v>
      </c>
      <c r="XDZ25" s="24"/>
      <c r="XEA25" s="24"/>
      <c r="XEB25" s="24"/>
      <c r="XEC25" s="24"/>
      <c r="XED25" s="24"/>
      <c r="XEE25" s="24"/>
      <c r="XEF25" s="24"/>
      <c r="XEG25" s="24"/>
      <c r="XEH25" s="24"/>
      <c r="XEI25" s="24"/>
      <c r="XEJ25" s="24"/>
      <c r="XEK25" s="24"/>
      <c r="XEL25" s="24"/>
      <c r="XEM25" s="24"/>
      <c r="XEN25" s="24"/>
      <c r="XEO25" s="24"/>
      <c r="XEP25" s="24"/>
      <c r="XEQ25" s="24"/>
      <c r="XER25" s="24"/>
    </row>
    <row r="26" s="2" customFormat="1" ht="14.25" spans="1:16372">
      <c r="A26" s="13">
        <v>24</v>
      </c>
      <c r="B26" s="16" t="s">
        <v>22</v>
      </c>
      <c r="C26" s="16" t="str">
        <f>"04"</f>
        <v>04</v>
      </c>
      <c r="D26" s="16" t="str">
        <f>"13"</f>
        <v>13</v>
      </c>
      <c r="E26" s="16" t="str">
        <f>"20210020413"</f>
        <v>20210020413</v>
      </c>
      <c r="F26" s="17" t="s">
        <v>35</v>
      </c>
      <c r="G26" s="18">
        <v>64.8</v>
      </c>
      <c r="H26" s="16">
        <v>74</v>
      </c>
      <c r="I26" s="16">
        <f t="shared" si="0"/>
        <v>68.48</v>
      </c>
      <c r="XDZ26" s="24"/>
      <c r="XEA26" s="24"/>
      <c r="XEB26" s="24"/>
      <c r="XEC26" s="24"/>
      <c r="XED26" s="24"/>
      <c r="XEE26" s="24"/>
      <c r="XEF26" s="24"/>
      <c r="XEG26" s="24"/>
      <c r="XEH26" s="24"/>
      <c r="XEI26" s="24"/>
      <c r="XEJ26" s="24"/>
      <c r="XEK26" s="24"/>
      <c r="XEL26" s="24"/>
      <c r="XEM26" s="24"/>
      <c r="XEN26" s="24"/>
      <c r="XEO26" s="24"/>
      <c r="XEP26" s="24"/>
      <c r="XEQ26" s="24"/>
      <c r="XER26" s="24"/>
    </row>
    <row r="27" s="2" customFormat="1" ht="14.25" spans="1:16372">
      <c r="A27" s="13">
        <v>25</v>
      </c>
      <c r="B27" s="16" t="s">
        <v>22</v>
      </c>
      <c r="C27" s="16" t="str">
        <f>"04"</f>
        <v>04</v>
      </c>
      <c r="D27" s="16" t="str">
        <f>"03"</f>
        <v>03</v>
      </c>
      <c r="E27" s="16" t="str">
        <f>"20210020403"</f>
        <v>20210020403</v>
      </c>
      <c r="F27" s="17" t="s">
        <v>36</v>
      </c>
      <c r="G27" s="18">
        <v>63</v>
      </c>
      <c r="H27" s="16">
        <v>71.4</v>
      </c>
      <c r="I27" s="16">
        <f t="shared" si="0"/>
        <v>66.36</v>
      </c>
      <c r="XDZ27" s="24"/>
      <c r="XEA27" s="24"/>
      <c r="XEB27" s="24"/>
      <c r="XEC27" s="24"/>
      <c r="XED27" s="24"/>
      <c r="XEE27" s="24"/>
      <c r="XEF27" s="24"/>
      <c r="XEG27" s="24"/>
      <c r="XEH27" s="24"/>
      <c r="XEI27" s="24"/>
      <c r="XEJ27" s="24"/>
      <c r="XEK27" s="24"/>
      <c r="XEL27" s="24"/>
      <c r="XEM27" s="24"/>
      <c r="XEN27" s="24"/>
      <c r="XEO27" s="24"/>
      <c r="XEP27" s="24"/>
      <c r="XEQ27" s="24"/>
      <c r="XER27" s="24"/>
    </row>
    <row r="28" s="3" customFormat="1" ht="20" customHeight="1" spans="1:16363">
      <c r="A28" s="13">
        <v>26</v>
      </c>
      <c r="B28" s="19" t="s">
        <v>22</v>
      </c>
      <c r="C28" s="19" t="str">
        <f>"04"</f>
        <v>04</v>
      </c>
      <c r="D28" s="19" t="str">
        <f>"17"</f>
        <v>17</v>
      </c>
      <c r="E28" s="19" t="str">
        <f>"20210020417"</f>
        <v>20210020417</v>
      </c>
      <c r="F28" s="20" t="s">
        <v>37</v>
      </c>
      <c r="G28" s="21">
        <v>58.1</v>
      </c>
      <c r="H28" s="19">
        <v>76.2</v>
      </c>
      <c r="I28" s="19">
        <f t="shared" si="0"/>
        <v>65.34</v>
      </c>
      <c r="J28" s="22"/>
      <c r="XDV28" s="23"/>
      <c r="XDW28" s="23"/>
      <c r="XDX28" s="23"/>
      <c r="XDY28" s="23"/>
      <c r="XDZ28" s="23"/>
      <c r="XEA28" s="23"/>
      <c r="XEB28" s="23"/>
      <c r="XEC28" s="23"/>
      <c r="XED28" s="23"/>
      <c r="XEE28" s="23"/>
      <c r="XEF28" s="23"/>
      <c r="XEG28" s="23"/>
      <c r="XEH28" s="23"/>
      <c r="XEI28" s="23"/>
    </row>
    <row r="29" s="3" customFormat="1" ht="20" customHeight="1" spans="1:16363">
      <c r="A29" s="13">
        <v>27</v>
      </c>
      <c r="B29" s="19" t="s">
        <v>22</v>
      </c>
      <c r="C29" s="19" t="str">
        <f>"03"</f>
        <v>03</v>
      </c>
      <c r="D29" s="19" t="str">
        <f>"15"</f>
        <v>15</v>
      </c>
      <c r="E29" s="19" t="str">
        <f>"20210020315"</f>
        <v>20210020315</v>
      </c>
      <c r="F29" s="20" t="s">
        <v>38</v>
      </c>
      <c r="G29" s="21">
        <v>53.9</v>
      </c>
      <c r="H29" s="19">
        <v>78.8</v>
      </c>
      <c r="I29" s="19">
        <f t="shared" si="0"/>
        <v>63.86</v>
      </c>
      <c r="J29" s="22"/>
      <c r="XDV29" s="23"/>
      <c r="XDW29" s="23"/>
      <c r="XDX29" s="23"/>
      <c r="XDY29" s="23"/>
      <c r="XDZ29" s="23"/>
      <c r="XEA29" s="23"/>
      <c r="XEB29" s="23"/>
      <c r="XEC29" s="23"/>
      <c r="XED29" s="23"/>
      <c r="XEE29" s="23"/>
      <c r="XEF29" s="23"/>
      <c r="XEG29" s="23"/>
      <c r="XEH29" s="23"/>
      <c r="XEI29" s="23"/>
    </row>
    <row r="30" s="1" customFormat="1" ht="14.25" spans="1:9">
      <c r="A30" s="13">
        <v>28</v>
      </c>
      <c r="B30" s="13" t="s">
        <v>39</v>
      </c>
      <c r="C30" s="13" t="str">
        <f>"05"</f>
        <v>05</v>
      </c>
      <c r="D30" s="13" t="str">
        <f>"25"</f>
        <v>25</v>
      </c>
      <c r="E30" s="13" t="str">
        <f>"20210030525"</f>
        <v>20210030525</v>
      </c>
      <c r="F30" s="14" t="s">
        <v>40</v>
      </c>
      <c r="G30" s="15">
        <v>84.2</v>
      </c>
      <c r="H30" s="13">
        <v>80.4</v>
      </c>
      <c r="I30" s="13">
        <f t="shared" si="0"/>
        <v>82.68</v>
      </c>
    </row>
    <row r="31" s="1" customFormat="1" ht="14.25" spans="1:9">
      <c r="A31" s="13">
        <v>29</v>
      </c>
      <c r="B31" s="13" t="s">
        <v>39</v>
      </c>
      <c r="C31" s="13" t="str">
        <f>"05"</f>
        <v>05</v>
      </c>
      <c r="D31" s="13" t="str">
        <f>"30"</f>
        <v>30</v>
      </c>
      <c r="E31" s="13" t="str">
        <f>"20210030530"</f>
        <v>20210030530</v>
      </c>
      <c r="F31" s="14" t="s">
        <v>41</v>
      </c>
      <c r="G31" s="15">
        <v>80.3</v>
      </c>
      <c r="H31" s="13">
        <v>80.6</v>
      </c>
      <c r="I31" s="13">
        <f t="shared" si="0"/>
        <v>80.42</v>
      </c>
    </row>
    <row r="32" s="1" customFormat="1" ht="14.25" spans="1:9">
      <c r="A32" s="13">
        <v>30</v>
      </c>
      <c r="B32" s="13" t="s">
        <v>39</v>
      </c>
      <c r="C32" s="13" t="str">
        <f>"05"</f>
        <v>05</v>
      </c>
      <c r="D32" s="13" t="str">
        <f>"19"</f>
        <v>19</v>
      </c>
      <c r="E32" s="13" t="str">
        <f>"20210030519"</f>
        <v>20210030519</v>
      </c>
      <c r="F32" s="14" t="s">
        <v>42</v>
      </c>
      <c r="G32" s="15">
        <v>77.5</v>
      </c>
      <c r="H32" s="13">
        <v>77.8</v>
      </c>
      <c r="I32" s="13">
        <f t="shared" si="0"/>
        <v>77.62</v>
      </c>
    </row>
    <row r="33" s="1" customFormat="1" ht="14.25" spans="1:9">
      <c r="A33" s="13">
        <v>31</v>
      </c>
      <c r="B33" s="13" t="s">
        <v>39</v>
      </c>
      <c r="C33" s="13" t="str">
        <f>"06"</f>
        <v>06</v>
      </c>
      <c r="D33" s="13" t="str">
        <f>"29"</f>
        <v>29</v>
      </c>
      <c r="E33" s="13" t="str">
        <f>"20210030629"</f>
        <v>20210030629</v>
      </c>
      <c r="F33" s="14" t="s">
        <v>43</v>
      </c>
      <c r="G33" s="15">
        <v>73.3</v>
      </c>
      <c r="H33" s="13">
        <v>76.4</v>
      </c>
      <c r="I33" s="13">
        <f t="shared" si="0"/>
        <v>74.54</v>
      </c>
    </row>
    <row r="34" s="1" customFormat="1" ht="14.25" spans="1:9">
      <c r="A34" s="13">
        <v>32</v>
      </c>
      <c r="B34" s="13" t="s">
        <v>39</v>
      </c>
      <c r="C34" s="13" t="str">
        <f>"07"</f>
        <v>07</v>
      </c>
      <c r="D34" s="13" t="str">
        <f>"02"</f>
        <v>02</v>
      </c>
      <c r="E34" s="13" t="str">
        <f>"20210030702"</f>
        <v>20210030702</v>
      </c>
      <c r="F34" s="14" t="s">
        <v>44</v>
      </c>
      <c r="G34" s="15">
        <v>72.7</v>
      </c>
      <c r="H34" s="13">
        <v>77</v>
      </c>
      <c r="I34" s="13">
        <f t="shared" si="0"/>
        <v>74.42</v>
      </c>
    </row>
    <row r="35" s="1" customFormat="1" ht="14.25" spans="1:9">
      <c r="A35" s="13">
        <v>33</v>
      </c>
      <c r="B35" s="13" t="s">
        <v>39</v>
      </c>
      <c r="C35" s="13" t="str">
        <f>"06"</f>
        <v>06</v>
      </c>
      <c r="D35" s="13" t="str">
        <f>"17"</f>
        <v>17</v>
      </c>
      <c r="E35" s="13" t="str">
        <f>"20210030617"</f>
        <v>20210030617</v>
      </c>
      <c r="F35" s="14" t="s">
        <v>45</v>
      </c>
      <c r="G35" s="15">
        <v>69.5</v>
      </c>
      <c r="H35" s="13">
        <v>76</v>
      </c>
      <c r="I35" s="13">
        <f t="shared" si="0"/>
        <v>72.1</v>
      </c>
    </row>
    <row r="36" s="2" customFormat="1" ht="14.25" spans="1:16372">
      <c r="A36" s="13">
        <v>34</v>
      </c>
      <c r="B36" s="16" t="s">
        <v>39</v>
      </c>
      <c r="C36" s="16" t="str">
        <f>"06"</f>
        <v>06</v>
      </c>
      <c r="D36" s="16" t="str">
        <f>"21"</f>
        <v>21</v>
      </c>
      <c r="E36" s="16" t="str">
        <f>"20210030621"</f>
        <v>20210030621</v>
      </c>
      <c r="F36" s="17" t="s">
        <v>46</v>
      </c>
      <c r="G36" s="18">
        <v>71.1</v>
      </c>
      <c r="H36" s="16">
        <v>69.4</v>
      </c>
      <c r="I36" s="16">
        <f t="shared" si="0"/>
        <v>70.42</v>
      </c>
      <c r="XDZ36" s="24"/>
      <c r="XEA36" s="24"/>
      <c r="XEB36" s="24"/>
      <c r="XEC36" s="24"/>
      <c r="XED36" s="24"/>
      <c r="XEE36" s="24"/>
      <c r="XEF36" s="24"/>
      <c r="XEG36" s="24"/>
      <c r="XEH36" s="24"/>
      <c r="XEI36" s="24"/>
      <c r="XEJ36" s="24"/>
      <c r="XEK36" s="24"/>
      <c r="XEL36" s="24"/>
      <c r="XEM36" s="24"/>
      <c r="XEN36" s="24"/>
      <c r="XEO36" s="24"/>
      <c r="XEP36" s="24"/>
      <c r="XEQ36" s="24"/>
      <c r="XER36" s="24"/>
    </row>
    <row r="37" s="2" customFormat="1" ht="14.25" spans="1:16372">
      <c r="A37" s="13">
        <v>35</v>
      </c>
      <c r="B37" s="16" t="s">
        <v>39</v>
      </c>
      <c r="C37" s="16" t="str">
        <f>"06"</f>
        <v>06</v>
      </c>
      <c r="D37" s="16" t="str">
        <f>"18"</f>
        <v>18</v>
      </c>
      <c r="E37" s="16" t="str">
        <f>"20210030618"</f>
        <v>20210030618</v>
      </c>
      <c r="F37" s="17" t="s">
        <v>47</v>
      </c>
      <c r="G37" s="18">
        <v>62.5</v>
      </c>
      <c r="H37" s="16">
        <v>79.4</v>
      </c>
      <c r="I37" s="16">
        <f t="shared" si="0"/>
        <v>69.26</v>
      </c>
      <c r="XDZ37" s="24"/>
      <c r="XEA37" s="24"/>
      <c r="XEB37" s="24"/>
      <c r="XEC37" s="24"/>
      <c r="XED37" s="24"/>
      <c r="XEE37" s="24"/>
      <c r="XEF37" s="24"/>
      <c r="XEG37" s="24"/>
      <c r="XEH37" s="24"/>
      <c r="XEI37" s="24"/>
      <c r="XEJ37" s="24"/>
      <c r="XEK37" s="24"/>
      <c r="XEL37" s="24"/>
      <c r="XEM37" s="24"/>
      <c r="XEN37" s="24"/>
      <c r="XEO37" s="24"/>
      <c r="XEP37" s="24"/>
      <c r="XEQ37" s="24"/>
      <c r="XER37" s="24"/>
    </row>
    <row r="38" s="2" customFormat="1" ht="14.25" spans="1:16372">
      <c r="A38" s="13">
        <v>36</v>
      </c>
      <c r="B38" s="16" t="s">
        <v>39</v>
      </c>
      <c r="C38" s="16" t="str">
        <f>"07"</f>
        <v>07</v>
      </c>
      <c r="D38" s="16" t="str">
        <f>"15"</f>
        <v>15</v>
      </c>
      <c r="E38" s="16" t="str">
        <f>"20210030715"</f>
        <v>20210030715</v>
      </c>
      <c r="F38" s="17" t="s">
        <v>48</v>
      </c>
      <c r="G38" s="18">
        <v>63.2</v>
      </c>
      <c r="H38" s="16">
        <v>77.6</v>
      </c>
      <c r="I38" s="16">
        <f t="shared" si="0"/>
        <v>68.96</v>
      </c>
      <c r="XDZ38" s="24"/>
      <c r="XEA38" s="24"/>
      <c r="XEB38" s="24"/>
      <c r="XEC38" s="24"/>
      <c r="XED38" s="24"/>
      <c r="XEE38" s="24"/>
      <c r="XEF38" s="24"/>
      <c r="XEG38" s="24"/>
      <c r="XEH38" s="24"/>
      <c r="XEI38" s="24"/>
      <c r="XEJ38" s="24"/>
      <c r="XEK38" s="24"/>
      <c r="XEL38" s="24"/>
      <c r="XEM38" s="24"/>
      <c r="XEN38" s="24"/>
      <c r="XEO38" s="24"/>
      <c r="XEP38" s="24"/>
      <c r="XEQ38" s="24"/>
      <c r="XER38" s="24"/>
    </row>
    <row r="39" s="2" customFormat="1" ht="14.25" spans="1:16372">
      <c r="A39" s="13">
        <v>37</v>
      </c>
      <c r="B39" s="16" t="s">
        <v>39</v>
      </c>
      <c r="C39" s="16" t="str">
        <f>"06"</f>
        <v>06</v>
      </c>
      <c r="D39" s="16" t="str">
        <f>"19"</f>
        <v>19</v>
      </c>
      <c r="E39" s="16" t="str">
        <f>"20210030619"</f>
        <v>20210030619</v>
      </c>
      <c r="F39" s="17" t="s">
        <v>49</v>
      </c>
      <c r="G39" s="18">
        <v>59.05</v>
      </c>
      <c r="H39" s="16">
        <v>81.8</v>
      </c>
      <c r="I39" s="16">
        <f t="shared" si="0"/>
        <v>68.15</v>
      </c>
      <c r="XDZ39" s="24"/>
      <c r="XEA39" s="24"/>
      <c r="XEB39" s="24"/>
      <c r="XEC39" s="24"/>
      <c r="XED39" s="24"/>
      <c r="XEE39" s="24"/>
      <c r="XEF39" s="24"/>
      <c r="XEG39" s="24"/>
      <c r="XEH39" s="24"/>
      <c r="XEI39" s="24"/>
      <c r="XEJ39" s="24"/>
      <c r="XEK39" s="24"/>
      <c r="XEL39" s="24"/>
      <c r="XEM39" s="24"/>
      <c r="XEN39" s="24"/>
      <c r="XEO39" s="24"/>
      <c r="XEP39" s="24"/>
      <c r="XEQ39" s="24"/>
      <c r="XER39" s="24"/>
    </row>
    <row r="40" s="2" customFormat="1" ht="14.25" spans="1:16372">
      <c r="A40" s="13">
        <v>38</v>
      </c>
      <c r="B40" s="16" t="s">
        <v>39</v>
      </c>
      <c r="C40" s="16" t="str">
        <f>"05"</f>
        <v>05</v>
      </c>
      <c r="D40" s="16" t="str">
        <f>"24"</f>
        <v>24</v>
      </c>
      <c r="E40" s="16" t="str">
        <f>"20210030524"</f>
        <v>20210030524</v>
      </c>
      <c r="F40" s="17" t="s">
        <v>50</v>
      </c>
      <c r="G40" s="18">
        <v>62.9</v>
      </c>
      <c r="H40" s="16">
        <v>74</v>
      </c>
      <c r="I40" s="16">
        <f t="shared" si="0"/>
        <v>67.34</v>
      </c>
      <c r="XDZ40" s="24"/>
      <c r="XEA40" s="24"/>
      <c r="XEB40" s="24"/>
      <c r="XEC40" s="24"/>
      <c r="XED40" s="24"/>
      <c r="XEE40" s="24"/>
      <c r="XEF40" s="24"/>
      <c r="XEG40" s="24"/>
      <c r="XEH40" s="24"/>
      <c r="XEI40" s="24"/>
      <c r="XEJ40" s="24"/>
      <c r="XEK40" s="24"/>
      <c r="XEL40" s="24"/>
      <c r="XEM40" s="24"/>
      <c r="XEN40" s="24"/>
      <c r="XEO40" s="24"/>
      <c r="XEP40" s="24"/>
      <c r="XEQ40" s="24"/>
      <c r="XER40" s="24"/>
    </row>
    <row r="41" s="3" customFormat="1" ht="20" customHeight="1" spans="1:16363">
      <c r="A41" s="13">
        <v>39</v>
      </c>
      <c r="B41" s="19" t="s">
        <v>39</v>
      </c>
      <c r="C41" s="19" t="str">
        <f>"06"</f>
        <v>06</v>
      </c>
      <c r="D41" s="19" t="str">
        <f>"08"</f>
        <v>08</v>
      </c>
      <c r="E41" s="19" t="str">
        <f>"20210030608"</f>
        <v>20210030608</v>
      </c>
      <c r="F41" s="20" t="s">
        <v>51</v>
      </c>
      <c r="G41" s="21">
        <v>69.4</v>
      </c>
      <c r="H41" s="19">
        <v>62.8</v>
      </c>
      <c r="I41" s="19">
        <f t="shared" si="0"/>
        <v>66.76</v>
      </c>
      <c r="J41" s="22"/>
      <c r="XDV41" s="23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</row>
    <row r="42" s="3" customFormat="1" ht="20" customHeight="1" spans="1:16363">
      <c r="A42" s="13">
        <v>40</v>
      </c>
      <c r="B42" s="19" t="s">
        <v>39</v>
      </c>
      <c r="C42" s="19" t="str">
        <f>"07"</f>
        <v>07</v>
      </c>
      <c r="D42" s="19" t="str">
        <f>"18"</f>
        <v>18</v>
      </c>
      <c r="E42" s="19" t="str">
        <f>"20210030718"</f>
        <v>20210030718</v>
      </c>
      <c r="F42" s="20" t="s">
        <v>52</v>
      </c>
      <c r="G42" s="21">
        <v>61.4</v>
      </c>
      <c r="H42" s="19">
        <v>70.2</v>
      </c>
      <c r="I42" s="19">
        <f t="shared" si="0"/>
        <v>64.92</v>
      </c>
      <c r="J42" s="22"/>
      <c r="XDV42" s="23"/>
      <c r="XDW42" s="23"/>
      <c r="XDX42" s="23"/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</row>
    <row r="43" s="1" customFormat="1" ht="14.25" spans="1:9">
      <c r="A43" s="13">
        <v>41</v>
      </c>
      <c r="B43" s="13" t="s">
        <v>53</v>
      </c>
      <c r="C43" s="13" t="str">
        <f>"08"</f>
        <v>08</v>
      </c>
      <c r="D43" s="13" t="str">
        <f>"12"</f>
        <v>12</v>
      </c>
      <c r="E43" s="13" t="str">
        <f>"20210040812"</f>
        <v>20210040812</v>
      </c>
      <c r="F43" s="14" t="s">
        <v>54</v>
      </c>
      <c r="G43" s="15">
        <v>82.4</v>
      </c>
      <c r="H43" s="13">
        <v>80.8</v>
      </c>
      <c r="I43" s="13">
        <f t="shared" si="0"/>
        <v>81.76</v>
      </c>
    </row>
    <row r="44" s="1" customFormat="1" ht="14.25" spans="1:9">
      <c r="A44" s="13">
        <v>42</v>
      </c>
      <c r="B44" s="13" t="s">
        <v>53</v>
      </c>
      <c r="C44" s="13" t="str">
        <f>"09"</f>
        <v>09</v>
      </c>
      <c r="D44" s="13" t="str">
        <f>"22"</f>
        <v>22</v>
      </c>
      <c r="E44" s="13" t="str">
        <f>"20210040922"</f>
        <v>20210040922</v>
      </c>
      <c r="F44" s="14" t="s">
        <v>55</v>
      </c>
      <c r="G44" s="15">
        <v>72.3</v>
      </c>
      <c r="H44" s="13">
        <v>78.2</v>
      </c>
      <c r="I44" s="13">
        <f t="shared" si="0"/>
        <v>74.66</v>
      </c>
    </row>
    <row r="45" s="1" customFormat="1" ht="14.25" spans="1:9">
      <c r="A45" s="13">
        <v>43</v>
      </c>
      <c r="B45" s="13" t="s">
        <v>53</v>
      </c>
      <c r="C45" s="13" t="str">
        <f>"08"</f>
        <v>08</v>
      </c>
      <c r="D45" s="13" t="str">
        <f>"29"</f>
        <v>29</v>
      </c>
      <c r="E45" s="13" t="str">
        <f>"20210040829"</f>
        <v>20210040829</v>
      </c>
      <c r="F45" s="14" t="s">
        <v>56</v>
      </c>
      <c r="G45" s="15">
        <v>69.2</v>
      </c>
      <c r="H45" s="13">
        <v>79</v>
      </c>
      <c r="I45" s="13">
        <f t="shared" si="0"/>
        <v>73.12</v>
      </c>
    </row>
    <row r="46" s="1" customFormat="1" ht="14.25" spans="1:9">
      <c r="A46" s="13">
        <v>44</v>
      </c>
      <c r="B46" s="13" t="s">
        <v>53</v>
      </c>
      <c r="C46" s="13" t="str">
        <f>"09"</f>
        <v>09</v>
      </c>
      <c r="D46" s="13" t="str">
        <f>"08"</f>
        <v>08</v>
      </c>
      <c r="E46" s="13" t="str">
        <f>"20210040908"</f>
        <v>20210040908</v>
      </c>
      <c r="F46" s="14" t="s">
        <v>57</v>
      </c>
      <c r="G46" s="15">
        <v>69.65</v>
      </c>
      <c r="H46" s="13">
        <v>78</v>
      </c>
      <c r="I46" s="13">
        <f t="shared" si="0"/>
        <v>72.99</v>
      </c>
    </row>
    <row r="47" s="1" customFormat="1" ht="14.25" spans="1:9">
      <c r="A47" s="13">
        <v>45</v>
      </c>
      <c r="B47" s="13" t="s">
        <v>53</v>
      </c>
      <c r="C47" s="13" t="str">
        <f>"08"</f>
        <v>08</v>
      </c>
      <c r="D47" s="13" t="str">
        <f>"09"</f>
        <v>09</v>
      </c>
      <c r="E47" s="13" t="str">
        <f>"20210040809"</f>
        <v>20210040809</v>
      </c>
      <c r="F47" s="14" t="s">
        <v>58</v>
      </c>
      <c r="G47" s="15">
        <v>66.1</v>
      </c>
      <c r="H47" s="13">
        <v>80.6</v>
      </c>
      <c r="I47" s="13">
        <f t="shared" si="0"/>
        <v>71.9</v>
      </c>
    </row>
    <row r="48" s="1" customFormat="1" ht="14.25" spans="1:9">
      <c r="A48" s="13">
        <v>46</v>
      </c>
      <c r="B48" s="13" t="s">
        <v>53</v>
      </c>
      <c r="C48" s="13" t="str">
        <f>"10"</f>
        <v>10</v>
      </c>
      <c r="D48" s="13" t="str">
        <f>"01"</f>
        <v>01</v>
      </c>
      <c r="E48" s="13" t="str">
        <f>"20210041001"</f>
        <v>20210041001</v>
      </c>
      <c r="F48" s="14" t="s">
        <v>59</v>
      </c>
      <c r="G48" s="15">
        <v>70.9</v>
      </c>
      <c r="H48" s="13">
        <v>72.2</v>
      </c>
      <c r="I48" s="13">
        <f t="shared" si="0"/>
        <v>71.42</v>
      </c>
    </row>
    <row r="49" s="1" customFormat="1" ht="14.25" spans="1:9">
      <c r="A49" s="13">
        <v>47</v>
      </c>
      <c r="B49" s="13" t="s">
        <v>53</v>
      </c>
      <c r="C49" s="13" t="str">
        <f>"10"</f>
        <v>10</v>
      </c>
      <c r="D49" s="13" t="str">
        <f>"04"</f>
        <v>04</v>
      </c>
      <c r="E49" s="13" t="str">
        <f>"20210041004"</f>
        <v>20210041004</v>
      </c>
      <c r="F49" s="14" t="s">
        <v>60</v>
      </c>
      <c r="G49" s="15">
        <v>65.8</v>
      </c>
      <c r="H49" s="13">
        <v>79.6</v>
      </c>
      <c r="I49" s="13">
        <f t="shared" si="0"/>
        <v>71.32</v>
      </c>
    </row>
    <row r="50" s="1" customFormat="1" ht="14.25" spans="1:9">
      <c r="A50" s="13">
        <v>48</v>
      </c>
      <c r="B50" s="13" t="s">
        <v>53</v>
      </c>
      <c r="C50" s="13" t="str">
        <f>"09"</f>
        <v>09</v>
      </c>
      <c r="D50" s="13" t="str">
        <f>"01"</f>
        <v>01</v>
      </c>
      <c r="E50" s="13" t="str">
        <f>"20210040901"</f>
        <v>20210040901</v>
      </c>
      <c r="F50" s="14" t="s">
        <v>61</v>
      </c>
      <c r="G50" s="15">
        <v>67.4</v>
      </c>
      <c r="H50" s="13">
        <v>76.2</v>
      </c>
      <c r="I50" s="13">
        <f t="shared" si="0"/>
        <v>70.92</v>
      </c>
    </row>
    <row r="51" s="1" customFormat="1" ht="14.25" spans="1:9">
      <c r="A51" s="13">
        <v>49</v>
      </c>
      <c r="B51" s="13" t="s">
        <v>53</v>
      </c>
      <c r="C51" s="13" t="str">
        <f>"09"</f>
        <v>09</v>
      </c>
      <c r="D51" s="13" t="str">
        <f>"19"</f>
        <v>19</v>
      </c>
      <c r="E51" s="13" t="str">
        <f>"20210040919"</f>
        <v>20210040919</v>
      </c>
      <c r="F51" s="14" t="s">
        <v>62</v>
      </c>
      <c r="G51" s="15">
        <v>70.3</v>
      </c>
      <c r="H51" s="13">
        <v>69.4</v>
      </c>
      <c r="I51" s="13">
        <f t="shared" si="0"/>
        <v>69.94</v>
      </c>
    </row>
    <row r="52" s="1" customFormat="1" ht="14.25" spans="1:9">
      <c r="A52" s="13">
        <v>50</v>
      </c>
      <c r="B52" s="13" t="s">
        <v>53</v>
      </c>
      <c r="C52" s="13" t="str">
        <f>"08"</f>
        <v>08</v>
      </c>
      <c r="D52" s="13" t="str">
        <f>"15"</f>
        <v>15</v>
      </c>
      <c r="E52" s="13" t="str">
        <f>"20210040815"</f>
        <v>20210040815</v>
      </c>
      <c r="F52" s="14" t="s">
        <v>63</v>
      </c>
      <c r="G52" s="15">
        <v>62.9</v>
      </c>
      <c r="H52" s="13">
        <v>79.4</v>
      </c>
      <c r="I52" s="13">
        <f t="shared" si="0"/>
        <v>69.5</v>
      </c>
    </row>
    <row r="53" s="1" customFormat="1" ht="14.25" spans="1:9">
      <c r="A53" s="13">
        <v>51</v>
      </c>
      <c r="B53" s="13" t="s">
        <v>53</v>
      </c>
      <c r="C53" s="13" t="str">
        <f>"09"</f>
        <v>09</v>
      </c>
      <c r="D53" s="13" t="str">
        <f>"29"</f>
        <v>29</v>
      </c>
      <c r="E53" s="13" t="str">
        <f>"20210040929"</f>
        <v>20210040929</v>
      </c>
      <c r="F53" s="14" t="s">
        <v>64</v>
      </c>
      <c r="G53" s="15">
        <v>72.4</v>
      </c>
      <c r="H53" s="13">
        <v>65</v>
      </c>
      <c r="I53" s="13">
        <f t="shared" si="0"/>
        <v>69.44</v>
      </c>
    </row>
    <row r="54" s="2" customFormat="1" ht="14.25" spans="1:16372">
      <c r="A54" s="13">
        <v>52</v>
      </c>
      <c r="B54" s="16" t="s">
        <v>53</v>
      </c>
      <c r="C54" s="16" t="str">
        <f>"09"</f>
        <v>09</v>
      </c>
      <c r="D54" s="16" t="str">
        <f>"21"</f>
        <v>21</v>
      </c>
      <c r="E54" s="16" t="str">
        <f>"20210040921"</f>
        <v>20210040921</v>
      </c>
      <c r="F54" s="17" t="s">
        <v>65</v>
      </c>
      <c r="G54" s="18">
        <v>63.3</v>
      </c>
      <c r="H54" s="16">
        <v>78</v>
      </c>
      <c r="I54" s="16">
        <f t="shared" si="0"/>
        <v>69.18</v>
      </c>
      <c r="XDZ54" s="24"/>
      <c r="XEA54" s="24"/>
      <c r="XEB54" s="24"/>
      <c r="XEC54" s="24"/>
      <c r="XED54" s="24"/>
      <c r="XEE54" s="24"/>
      <c r="XEF54" s="24"/>
      <c r="XEG54" s="24"/>
      <c r="XEH54" s="24"/>
      <c r="XEI54" s="24"/>
      <c r="XEJ54" s="24"/>
      <c r="XEK54" s="24"/>
      <c r="XEL54" s="24"/>
      <c r="XEM54" s="24"/>
      <c r="XEN54" s="24"/>
      <c r="XEO54" s="24"/>
      <c r="XEP54" s="24"/>
      <c r="XEQ54" s="24"/>
      <c r="XER54" s="24"/>
    </row>
    <row r="55" s="2" customFormat="1" ht="14.25" spans="1:16372">
      <c r="A55" s="13">
        <v>53</v>
      </c>
      <c r="B55" s="16" t="s">
        <v>53</v>
      </c>
      <c r="C55" s="16" t="str">
        <f>"08"</f>
        <v>08</v>
      </c>
      <c r="D55" s="16" t="str">
        <f>"20"</f>
        <v>20</v>
      </c>
      <c r="E55" s="16" t="str">
        <f>"20210040820"</f>
        <v>20210040820</v>
      </c>
      <c r="F55" s="17" t="s">
        <v>66</v>
      </c>
      <c r="G55" s="18">
        <v>63.2</v>
      </c>
      <c r="H55" s="16">
        <v>72.4</v>
      </c>
      <c r="I55" s="16">
        <f t="shared" si="0"/>
        <v>66.88</v>
      </c>
      <c r="XDZ55" s="24"/>
      <c r="XEA55" s="24"/>
      <c r="XEB55" s="24"/>
      <c r="XEC55" s="24"/>
      <c r="XED55" s="24"/>
      <c r="XEE55" s="24"/>
      <c r="XEF55" s="24"/>
      <c r="XEG55" s="24"/>
      <c r="XEH55" s="24"/>
      <c r="XEI55" s="24"/>
      <c r="XEJ55" s="24"/>
      <c r="XEK55" s="24"/>
      <c r="XEL55" s="24"/>
      <c r="XEM55" s="24"/>
      <c r="XEN55" s="24"/>
      <c r="XEO55" s="24"/>
      <c r="XEP55" s="24"/>
      <c r="XEQ55" s="24"/>
      <c r="XER55" s="24"/>
    </row>
    <row r="56" s="3" customFormat="1" ht="20" customHeight="1" spans="1:16363">
      <c r="A56" s="13">
        <v>54</v>
      </c>
      <c r="B56" s="19" t="s">
        <v>53</v>
      </c>
      <c r="C56" s="19" t="str">
        <f>"08"</f>
        <v>08</v>
      </c>
      <c r="D56" s="19" t="str">
        <f>"14"</f>
        <v>14</v>
      </c>
      <c r="E56" s="19" t="str">
        <f>"20210040814"</f>
        <v>20210040814</v>
      </c>
      <c r="F56" s="20" t="s">
        <v>67</v>
      </c>
      <c r="G56" s="21">
        <v>53.4</v>
      </c>
      <c r="H56" s="19">
        <v>80.8</v>
      </c>
      <c r="I56" s="19">
        <f t="shared" si="0"/>
        <v>64.36</v>
      </c>
      <c r="J56" s="22"/>
      <c r="XDV56" s="23"/>
      <c r="XDW56" s="23"/>
      <c r="XDX56" s="23"/>
      <c r="XDY56" s="23"/>
      <c r="XDZ56" s="23"/>
      <c r="XEA56" s="23"/>
      <c r="XEB56" s="23"/>
      <c r="XEC56" s="23"/>
      <c r="XED56" s="23"/>
      <c r="XEE56" s="23"/>
      <c r="XEF56" s="23"/>
      <c r="XEG56" s="23"/>
      <c r="XEH56" s="23"/>
      <c r="XEI56" s="23"/>
    </row>
    <row r="57" s="1" customFormat="1" ht="14.25" spans="1:9">
      <c r="A57" s="13">
        <v>55</v>
      </c>
      <c r="B57" s="13" t="s">
        <v>68</v>
      </c>
      <c r="C57" s="13" t="str">
        <f>"10"</f>
        <v>10</v>
      </c>
      <c r="D57" s="13" t="str">
        <f>"17"</f>
        <v>17</v>
      </c>
      <c r="E57" s="13" t="str">
        <f>"20210051017"</f>
        <v>20210051017</v>
      </c>
      <c r="F57" s="14" t="s">
        <v>69</v>
      </c>
      <c r="G57" s="15">
        <v>78.6</v>
      </c>
      <c r="H57" s="13">
        <v>74.4</v>
      </c>
      <c r="I57" s="13">
        <f t="shared" si="0"/>
        <v>76.92</v>
      </c>
    </row>
    <row r="58" s="1" customFormat="1" ht="14.25" spans="1:9">
      <c r="A58" s="13">
        <v>56</v>
      </c>
      <c r="B58" s="13" t="s">
        <v>68</v>
      </c>
      <c r="C58" s="13" t="str">
        <f>"11"</f>
        <v>11</v>
      </c>
      <c r="D58" s="13" t="str">
        <f>"01"</f>
        <v>01</v>
      </c>
      <c r="E58" s="13" t="str">
        <f>"20210051101"</f>
        <v>20210051101</v>
      </c>
      <c r="F58" s="14" t="s">
        <v>70</v>
      </c>
      <c r="G58" s="15">
        <v>70.85</v>
      </c>
      <c r="H58" s="13">
        <v>82.8</v>
      </c>
      <c r="I58" s="13">
        <f t="shared" si="0"/>
        <v>75.63</v>
      </c>
    </row>
    <row r="59" s="1" customFormat="1" ht="14.25" spans="1:9">
      <c r="A59" s="13">
        <v>57</v>
      </c>
      <c r="B59" s="13" t="s">
        <v>68</v>
      </c>
      <c r="C59" s="13" t="str">
        <f>"12"</f>
        <v>12</v>
      </c>
      <c r="D59" s="13" t="str">
        <f>"06"</f>
        <v>06</v>
      </c>
      <c r="E59" s="13" t="str">
        <f>"20210051206"</f>
        <v>20210051206</v>
      </c>
      <c r="F59" s="14" t="s">
        <v>71</v>
      </c>
      <c r="G59" s="15">
        <v>69.7</v>
      </c>
      <c r="H59" s="13">
        <v>84.4</v>
      </c>
      <c r="I59" s="13">
        <f t="shared" si="0"/>
        <v>75.58</v>
      </c>
    </row>
    <row r="60" s="1" customFormat="1" ht="14.25" spans="1:9">
      <c r="A60" s="13">
        <v>58</v>
      </c>
      <c r="B60" s="13" t="s">
        <v>68</v>
      </c>
      <c r="C60" s="13" t="str">
        <f>"12"</f>
        <v>12</v>
      </c>
      <c r="D60" s="13" t="str">
        <f>"05"</f>
        <v>05</v>
      </c>
      <c r="E60" s="13" t="str">
        <f>"20210051205"</f>
        <v>20210051205</v>
      </c>
      <c r="F60" s="14" t="s">
        <v>72</v>
      </c>
      <c r="G60" s="15">
        <v>72.1</v>
      </c>
      <c r="H60" s="13">
        <v>78</v>
      </c>
      <c r="I60" s="13">
        <f t="shared" si="0"/>
        <v>74.46</v>
      </c>
    </row>
    <row r="61" s="1" customFormat="1" ht="14.25" spans="1:9">
      <c r="A61" s="13">
        <v>59</v>
      </c>
      <c r="B61" s="13" t="s">
        <v>68</v>
      </c>
      <c r="C61" s="13" t="str">
        <f>"12"</f>
        <v>12</v>
      </c>
      <c r="D61" s="13" t="str">
        <f>"03"</f>
        <v>03</v>
      </c>
      <c r="E61" s="13" t="str">
        <f>"20210051203"</f>
        <v>20210051203</v>
      </c>
      <c r="F61" s="14" t="s">
        <v>73</v>
      </c>
      <c r="G61" s="15">
        <v>71.2</v>
      </c>
      <c r="H61" s="13">
        <v>78.2</v>
      </c>
      <c r="I61" s="13">
        <f t="shared" si="0"/>
        <v>74</v>
      </c>
    </row>
    <row r="62" s="1" customFormat="1" ht="14.25" spans="1:9">
      <c r="A62" s="13">
        <v>60</v>
      </c>
      <c r="B62" s="13" t="s">
        <v>68</v>
      </c>
      <c r="C62" s="13" t="str">
        <f>"11"</f>
        <v>11</v>
      </c>
      <c r="D62" s="13" t="str">
        <f>"28"</f>
        <v>28</v>
      </c>
      <c r="E62" s="13" t="str">
        <f>"20210051128"</f>
        <v>20210051128</v>
      </c>
      <c r="F62" s="14" t="s">
        <v>74</v>
      </c>
      <c r="G62" s="15">
        <v>66.7</v>
      </c>
      <c r="H62" s="13">
        <v>83.8</v>
      </c>
      <c r="I62" s="13">
        <f t="shared" si="0"/>
        <v>73.54</v>
      </c>
    </row>
    <row r="63" s="1" customFormat="1" ht="14.25" spans="1:9">
      <c r="A63" s="13">
        <v>61</v>
      </c>
      <c r="B63" s="13" t="s">
        <v>68</v>
      </c>
      <c r="C63" s="13" t="str">
        <f>"11"</f>
        <v>11</v>
      </c>
      <c r="D63" s="13" t="str">
        <f>"04"</f>
        <v>04</v>
      </c>
      <c r="E63" s="13" t="str">
        <f>"20210051104"</f>
        <v>20210051104</v>
      </c>
      <c r="F63" s="14" t="s">
        <v>75</v>
      </c>
      <c r="G63" s="15">
        <v>68.7</v>
      </c>
      <c r="H63" s="13">
        <v>80.4</v>
      </c>
      <c r="I63" s="13">
        <f t="shared" si="0"/>
        <v>73.38</v>
      </c>
    </row>
    <row r="64" s="1" customFormat="1" ht="14.25" spans="1:9">
      <c r="A64" s="13">
        <v>62</v>
      </c>
      <c r="B64" s="13" t="s">
        <v>68</v>
      </c>
      <c r="C64" s="13" t="str">
        <f>"12"</f>
        <v>12</v>
      </c>
      <c r="D64" s="13" t="str">
        <f>"07"</f>
        <v>07</v>
      </c>
      <c r="E64" s="13" t="str">
        <f>"20210051207"</f>
        <v>20210051207</v>
      </c>
      <c r="F64" s="14" t="s">
        <v>76</v>
      </c>
      <c r="G64" s="15">
        <v>77</v>
      </c>
      <c r="H64" s="13">
        <v>67.6</v>
      </c>
      <c r="I64" s="13">
        <f t="shared" si="0"/>
        <v>73.24</v>
      </c>
    </row>
    <row r="65" s="2" customFormat="1" ht="14.25" spans="1:16372">
      <c r="A65" s="13">
        <v>63</v>
      </c>
      <c r="B65" s="16" t="s">
        <v>68</v>
      </c>
      <c r="C65" s="16" t="str">
        <f>"10"</f>
        <v>10</v>
      </c>
      <c r="D65" s="16" t="str">
        <f>"14"</f>
        <v>14</v>
      </c>
      <c r="E65" s="16" t="str">
        <f>"20210051014"</f>
        <v>20210051014</v>
      </c>
      <c r="F65" s="2" t="s">
        <v>77</v>
      </c>
      <c r="G65" s="18">
        <v>62.1</v>
      </c>
      <c r="H65" s="16">
        <v>87.2</v>
      </c>
      <c r="I65" s="16">
        <f t="shared" si="0"/>
        <v>72.14</v>
      </c>
      <c r="XDZ65" s="24"/>
      <c r="XEA65" s="24"/>
      <c r="XEB65" s="24"/>
      <c r="XEC65" s="24"/>
      <c r="XED65" s="24"/>
      <c r="XEE65" s="24"/>
      <c r="XEF65" s="24"/>
      <c r="XEG65" s="24"/>
      <c r="XEH65" s="24"/>
      <c r="XEI65" s="24"/>
      <c r="XEJ65" s="24"/>
      <c r="XEK65" s="24"/>
      <c r="XEL65" s="24"/>
      <c r="XEM65" s="24"/>
      <c r="XEN65" s="24"/>
      <c r="XEO65" s="24"/>
      <c r="XEP65" s="24"/>
      <c r="XEQ65" s="24"/>
      <c r="XER65" s="24"/>
    </row>
    <row r="66" s="2" customFormat="1" ht="14.25" spans="1:16372">
      <c r="A66" s="13">
        <v>64</v>
      </c>
      <c r="B66" s="16" t="s">
        <v>68</v>
      </c>
      <c r="C66" s="16" t="str">
        <f>"12"</f>
        <v>12</v>
      </c>
      <c r="D66" s="16" t="str">
        <f>"14"</f>
        <v>14</v>
      </c>
      <c r="E66" s="16" t="str">
        <f>"20210051214"</f>
        <v>20210051214</v>
      </c>
      <c r="F66" s="17" t="s">
        <v>78</v>
      </c>
      <c r="G66" s="18">
        <v>67.5</v>
      </c>
      <c r="H66" s="16">
        <v>76.4</v>
      </c>
      <c r="I66" s="16">
        <f t="shared" si="0"/>
        <v>71.06</v>
      </c>
      <c r="XDZ66" s="24"/>
      <c r="XEA66" s="24"/>
      <c r="XEB66" s="24"/>
      <c r="XEC66" s="24"/>
      <c r="XED66" s="24"/>
      <c r="XEE66" s="24"/>
      <c r="XEF66" s="24"/>
      <c r="XEG66" s="24"/>
      <c r="XEH66" s="24"/>
      <c r="XEI66" s="24"/>
      <c r="XEJ66" s="24"/>
      <c r="XEK66" s="24"/>
      <c r="XEL66" s="24"/>
      <c r="XEM66" s="24"/>
      <c r="XEN66" s="24"/>
      <c r="XEO66" s="24"/>
      <c r="XEP66" s="24"/>
      <c r="XEQ66" s="24"/>
      <c r="XER66" s="24"/>
    </row>
    <row r="67" s="2" customFormat="1" ht="14.25" spans="1:16372">
      <c r="A67" s="13">
        <v>65</v>
      </c>
      <c r="B67" s="16" t="s">
        <v>68</v>
      </c>
      <c r="C67" s="16" t="str">
        <f>"10"</f>
        <v>10</v>
      </c>
      <c r="D67" s="16" t="str">
        <f>"24"</f>
        <v>24</v>
      </c>
      <c r="E67" s="16" t="str">
        <f>"20210051024"</f>
        <v>20210051024</v>
      </c>
      <c r="F67" s="17" t="s">
        <v>79</v>
      </c>
      <c r="G67" s="18">
        <v>66.2</v>
      </c>
      <c r="H67" s="16">
        <v>76</v>
      </c>
      <c r="I67" s="16">
        <f>G67*0.6+H67*0.4</f>
        <v>70.12</v>
      </c>
      <c r="XDZ67" s="24"/>
      <c r="XEA67" s="24"/>
      <c r="XEB67" s="24"/>
      <c r="XEC67" s="24"/>
      <c r="XED67" s="24"/>
      <c r="XEE67" s="24"/>
      <c r="XEF67" s="24"/>
      <c r="XEG67" s="24"/>
      <c r="XEH67" s="24"/>
      <c r="XEI67" s="24"/>
      <c r="XEJ67" s="24"/>
      <c r="XEK67" s="24"/>
      <c r="XEL67" s="24"/>
      <c r="XEM67" s="24"/>
      <c r="XEN67" s="24"/>
      <c r="XEO67" s="24"/>
      <c r="XEP67" s="24"/>
      <c r="XEQ67" s="24"/>
      <c r="XER67" s="24"/>
    </row>
    <row r="68" s="2" customFormat="1" ht="14.25" spans="1:16372">
      <c r="A68" s="13">
        <v>66</v>
      </c>
      <c r="B68" s="16" t="s">
        <v>68</v>
      </c>
      <c r="C68" s="16" t="str">
        <f>"12"</f>
        <v>12</v>
      </c>
      <c r="D68" s="16" t="str">
        <f>"01"</f>
        <v>01</v>
      </c>
      <c r="E68" s="16" t="str">
        <f>"20210051201"</f>
        <v>20210051201</v>
      </c>
      <c r="F68" s="17" t="s">
        <v>80</v>
      </c>
      <c r="G68" s="18">
        <v>67.9</v>
      </c>
      <c r="H68" s="16">
        <v>67.6</v>
      </c>
      <c r="I68" s="16">
        <f t="shared" ref="I68:I131" si="2">G68*0.6+H68*0.4</f>
        <v>67.78</v>
      </c>
      <c r="XDZ68" s="24"/>
      <c r="XEA68" s="24"/>
      <c r="XEB68" s="24"/>
      <c r="XEC68" s="24"/>
      <c r="XED68" s="24"/>
      <c r="XEE68" s="24"/>
      <c r="XEF68" s="24"/>
      <c r="XEG68" s="24"/>
      <c r="XEH68" s="24"/>
      <c r="XEI68" s="24"/>
      <c r="XEJ68" s="24"/>
      <c r="XEK68" s="24"/>
      <c r="XEL68" s="24"/>
      <c r="XEM68" s="24"/>
      <c r="XEN68" s="24"/>
      <c r="XEO68" s="24"/>
      <c r="XEP68" s="24"/>
      <c r="XEQ68" s="24"/>
      <c r="XER68" s="24"/>
    </row>
    <row r="69" s="2" customFormat="1" ht="14.25" spans="1:16372">
      <c r="A69" s="13">
        <v>67</v>
      </c>
      <c r="B69" s="16" t="s">
        <v>68</v>
      </c>
      <c r="C69" s="16" t="str">
        <f>"10"</f>
        <v>10</v>
      </c>
      <c r="D69" s="16" t="str">
        <f>"30"</f>
        <v>30</v>
      </c>
      <c r="E69" s="16" t="str">
        <f>"20210051030"</f>
        <v>20210051030</v>
      </c>
      <c r="F69" s="17" t="s">
        <v>81</v>
      </c>
      <c r="G69" s="18">
        <v>64.3</v>
      </c>
      <c r="H69" s="16">
        <v>72</v>
      </c>
      <c r="I69" s="16">
        <f t="shared" si="2"/>
        <v>67.38</v>
      </c>
      <c r="XDZ69" s="24"/>
      <c r="XEA69" s="24"/>
      <c r="XEB69" s="24"/>
      <c r="XEC69" s="24"/>
      <c r="XED69" s="24"/>
      <c r="XEE69" s="24"/>
      <c r="XEF69" s="24"/>
      <c r="XEG69" s="24"/>
      <c r="XEH69" s="24"/>
      <c r="XEI69" s="24"/>
      <c r="XEJ69" s="24"/>
      <c r="XEK69" s="24"/>
      <c r="XEL69" s="24"/>
      <c r="XEM69" s="24"/>
      <c r="XEN69" s="24"/>
      <c r="XEO69" s="24"/>
      <c r="XEP69" s="24"/>
      <c r="XEQ69" s="24"/>
      <c r="XER69" s="24"/>
    </row>
    <row r="70" s="3" customFormat="1" ht="20" customHeight="1" spans="1:16363">
      <c r="A70" s="13">
        <v>68</v>
      </c>
      <c r="B70" s="19" t="s">
        <v>68</v>
      </c>
      <c r="C70" s="19" t="str">
        <f>"11"</f>
        <v>11</v>
      </c>
      <c r="D70" s="19" t="str">
        <f>"06"</f>
        <v>06</v>
      </c>
      <c r="E70" s="19" t="str">
        <f>"20210051106"</f>
        <v>20210051106</v>
      </c>
      <c r="F70" s="20" t="s">
        <v>82</v>
      </c>
      <c r="G70" s="21">
        <v>62.8</v>
      </c>
      <c r="H70" s="19">
        <v>73</v>
      </c>
      <c r="I70" s="19">
        <f t="shared" si="2"/>
        <v>66.88</v>
      </c>
      <c r="J70" s="22"/>
      <c r="XDV70" s="23"/>
      <c r="XDW70" s="23"/>
      <c r="XDX70" s="23"/>
      <c r="XDY70" s="23"/>
      <c r="XDZ70" s="23"/>
      <c r="XEA70" s="23"/>
      <c r="XEB70" s="23"/>
      <c r="XEC70" s="23"/>
      <c r="XED70" s="23"/>
      <c r="XEE70" s="23"/>
      <c r="XEF70" s="23"/>
      <c r="XEG70" s="23"/>
      <c r="XEH70" s="23"/>
      <c r="XEI70" s="23"/>
    </row>
    <row r="71" s="1" customFormat="1" ht="14.25" spans="1:9">
      <c r="A71" s="13">
        <v>69</v>
      </c>
      <c r="B71" s="13" t="s">
        <v>83</v>
      </c>
      <c r="C71" s="13" t="str">
        <f>"13"</f>
        <v>13</v>
      </c>
      <c r="D71" s="13" t="str">
        <f>"17"</f>
        <v>17</v>
      </c>
      <c r="E71" s="13" t="str">
        <f>"20210061317"</f>
        <v>20210061317</v>
      </c>
      <c r="F71" s="14" t="s">
        <v>84</v>
      </c>
      <c r="G71" s="15">
        <v>79.65</v>
      </c>
      <c r="H71" s="13">
        <v>85.2</v>
      </c>
      <c r="I71" s="13">
        <f t="shared" si="2"/>
        <v>81.87</v>
      </c>
    </row>
    <row r="72" s="1" customFormat="1" ht="14.25" spans="1:9">
      <c r="A72" s="13">
        <v>70</v>
      </c>
      <c r="B72" s="13" t="s">
        <v>83</v>
      </c>
      <c r="C72" s="13" t="str">
        <f>"15"</f>
        <v>15</v>
      </c>
      <c r="D72" s="13" t="str">
        <f>"01"</f>
        <v>01</v>
      </c>
      <c r="E72" s="13" t="str">
        <f>"20210061501"</f>
        <v>20210061501</v>
      </c>
      <c r="F72" s="14" t="s">
        <v>85</v>
      </c>
      <c r="G72" s="15">
        <v>77.5</v>
      </c>
      <c r="H72" s="13">
        <v>86.7</v>
      </c>
      <c r="I72" s="13">
        <f t="shared" si="2"/>
        <v>81.18</v>
      </c>
    </row>
    <row r="73" s="1" customFormat="1" ht="14.25" spans="1:9">
      <c r="A73" s="13">
        <v>71</v>
      </c>
      <c r="B73" s="13" t="s">
        <v>83</v>
      </c>
      <c r="C73" s="13" t="str">
        <f>"13"</f>
        <v>13</v>
      </c>
      <c r="D73" s="13" t="str">
        <f>"02"</f>
        <v>02</v>
      </c>
      <c r="E73" s="13" t="str">
        <f>"20210061302"</f>
        <v>20210061302</v>
      </c>
      <c r="F73" s="14" t="s">
        <v>86</v>
      </c>
      <c r="G73" s="15">
        <v>75.7</v>
      </c>
      <c r="H73" s="13">
        <v>81</v>
      </c>
      <c r="I73" s="13">
        <f t="shared" si="2"/>
        <v>77.82</v>
      </c>
    </row>
    <row r="74" s="1" customFormat="1" ht="14.25" spans="1:9">
      <c r="A74" s="13">
        <v>72</v>
      </c>
      <c r="B74" s="13" t="s">
        <v>83</v>
      </c>
      <c r="C74" s="13" t="str">
        <f>"14"</f>
        <v>14</v>
      </c>
      <c r="D74" s="13" t="str">
        <f>"14"</f>
        <v>14</v>
      </c>
      <c r="E74" s="13" t="str">
        <f>"20210061414"</f>
        <v>20210061414</v>
      </c>
      <c r="F74" s="14" t="s">
        <v>87</v>
      </c>
      <c r="G74" s="15">
        <v>73.8</v>
      </c>
      <c r="H74" s="13">
        <v>82</v>
      </c>
      <c r="I74" s="13">
        <f t="shared" si="2"/>
        <v>77.08</v>
      </c>
    </row>
    <row r="75" s="1" customFormat="1" ht="14.25" spans="1:9">
      <c r="A75" s="13">
        <v>73</v>
      </c>
      <c r="B75" s="13" t="s">
        <v>83</v>
      </c>
      <c r="C75" s="13" t="str">
        <f>"13"</f>
        <v>13</v>
      </c>
      <c r="D75" s="13" t="str">
        <f>"09"</f>
        <v>09</v>
      </c>
      <c r="E75" s="13" t="str">
        <f>"20210061309"</f>
        <v>20210061309</v>
      </c>
      <c r="F75" s="14" t="s">
        <v>88</v>
      </c>
      <c r="G75" s="15">
        <v>71.1</v>
      </c>
      <c r="H75" s="13">
        <v>85.6</v>
      </c>
      <c r="I75" s="13">
        <f t="shared" si="2"/>
        <v>76.9</v>
      </c>
    </row>
    <row r="76" s="1" customFormat="1" ht="14.25" spans="1:9">
      <c r="A76" s="13">
        <v>74</v>
      </c>
      <c r="B76" s="13" t="s">
        <v>83</v>
      </c>
      <c r="C76" s="13" t="str">
        <f>"14"</f>
        <v>14</v>
      </c>
      <c r="D76" s="13" t="str">
        <f>"09"</f>
        <v>09</v>
      </c>
      <c r="E76" s="13" t="str">
        <f>"20210061409"</f>
        <v>20210061409</v>
      </c>
      <c r="F76" s="14" t="s">
        <v>89</v>
      </c>
      <c r="G76" s="15">
        <v>71.9</v>
      </c>
      <c r="H76" s="13">
        <v>82.3</v>
      </c>
      <c r="I76" s="13">
        <f t="shared" si="2"/>
        <v>76.06</v>
      </c>
    </row>
    <row r="77" s="1" customFormat="1" ht="14.25" spans="1:9">
      <c r="A77" s="13">
        <v>75</v>
      </c>
      <c r="B77" s="13" t="s">
        <v>83</v>
      </c>
      <c r="C77" s="13" t="str">
        <f>"14"</f>
        <v>14</v>
      </c>
      <c r="D77" s="13" t="str">
        <f>"07"</f>
        <v>07</v>
      </c>
      <c r="E77" s="13" t="str">
        <f>"20210061407"</f>
        <v>20210061407</v>
      </c>
      <c r="F77" s="14" t="s">
        <v>90</v>
      </c>
      <c r="G77" s="15">
        <v>70.8</v>
      </c>
      <c r="H77" s="13">
        <v>82.8</v>
      </c>
      <c r="I77" s="13">
        <f t="shared" si="2"/>
        <v>75.6</v>
      </c>
    </row>
    <row r="78" s="1" customFormat="1" ht="14.25" spans="1:9">
      <c r="A78" s="13">
        <v>76</v>
      </c>
      <c r="B78" s="13" t="s">
        <v>83</v>
      </c>
      <c r="C78" s="13" t="str">
        <f>"13"</f>
        <v>13</v>
      </c>
      <c r="D78" s="13" t="str">
        <f>"25"</f>
        <v>25</v>
      </c>
      <c r="E78" s="13" t="str">
        <f>"20210061325"</f>
        <v>20210061325</v>
      </c>
      <c r="F78" s="14" t="s">
        <v>91</v>
      </c>
      <c r="G78" s="15">
        <v>71.15</v>
      </c>
      <c r="H78" s="13">
        <v>80.6</v>
      </c>
      <c r="I78" s="13">
        <f t="shared" si="2"/>
        <v>74.93</v>
      </c>
    </row>
    <row r="79" s="1" customFormat="1" ht="14.25" spans="1:9">
      <c r="A79" s="13">
        <v>77</v>
      </c>
      <c r="B79" s="13" t="s">
        <v>83</v>
      </c>
      <c r="C79" s="13" t="str">
        <f>"12"</f>
        <v>12</v>
      </c>
      <c r="D79" s="13" t="str">
        <f>"21"</f>
        <v>21</v>
      </c>
      <c r="E79" s="13" t="str">
        <f>"20210061221"</f>
        <v>20210061221</v>
      </c>
      <c r="F79" s="14" t="s">
        <v>92</v>
      </c>
      <c r="G79" s="15">
        <v>73.8</v>
      </c>
      <c r="H79" s="13">
        <v>76.5</v>
      </c>
      <c r="I79" s="13">
        <f t="shared" si="2"/>
        <v>74.88</v>
      </c>
    </row>
    <row r="80" s="1" customFormat="1" ht="14.25" spans="1:9">
      <c r="A80" s="13">
        <v>78</v>
      </c>
      <c r="B80" s="13" t="s">
        <v>83</v>
      </c>
      <c r="C80" s="13" t="str">
        <f>"12"</f>
        <v>12</v>
      </c>
      <c r="D80" s="13" t="str">
        <f>"22"</f>
        <v>22</v>
      </c>
      <c r="E80" s="13" t="str">
        <f>"20210061222"</f>
        <v>20210061222</v>
      </c>
      <c r="F80" s="14" t="s">
        <v>93</v>
      </c>
      <c r="G80" s="15">
        <v>65.5</v>
      </c>
      <c r="H80" s="13">
        <v>83.4</v>
      </c>
      <c r="I80" s="13">
        <f t="shared" si="2"/>
        <v>72.66</v>
      </c>
    </row>
    <row r="81" s="2" customFormat="1" ht="14.25" spans="1:16372">
      <c r="A81" s="13">
        <v>79</v>
      </c>
      <c r="B81" s="16" t="s">
        <v>83</v>
      </c>
      <c r="C81" s="16" t="str">
        <f>"14"</f>
        <v>14</v>
      </c>
      <c r="D81" s="16" t="str">
        <f>"26"</f>
        <v>26</v>
      </c>
      <c r="E81" s="16" t="str">
        <f>"20210061426"</f>
        <v>20210061426</v>
      </c>
      <c r="F81" s="17" t="s">
        <v>94</v>
      </c>
      <c r="G81" s="18">
        <v>71.7</v>
      </c>
      <c r="H81" s="16">
        <v>72.7</v>
      </c>
      <c r="I81" s="16">
        <f t="shared" si="2"/>
        <v>72.1</v>
      </c>
      <c r="XDZ81" s="24"/>
      <c r="XEA81" s="24"/>
      <c r="XEB81" s="24"/>
      <c r="XEC81" s="24"/>
      <c r="XED81" s="24"/>
      <c r="XEE81" s="24"/>
      <c r="XEF81" s="24"/>
      <c r="XEG81" s="24"/>
      <c r="XEH81" s="24"/>
      <c r="XEI81" s="24"/>
      <c r="XEJ81" s="24"/>
      <c r="XEK81" s="24"/>
      <c r="XEL81" s="24"/>
      <c r="XEM81" s="24"/>
      <c r="XEN81" s="24"/>
      <c r="XEO81" s="24"/>
      <c r="XEP81" s="24"/>
      <c r="XEQ81" s="24"/>
      <c r="XER81" s="24"/>
    </row>
    <row r="82" s="2" customFormat="1" ht="14.25" spans="1:16372">
      <c r="A82" s="13">
        <v>80</v>
      </c>
      <c r="B82" s="16" t="s">
        <v>83</v>
      </c>
      <c r="C82" s="16" t="str">
        <f>"13"</f>
        <v>13</v>
      </c>
      <c r="D82" s="16" t="str">
        <f>"16"</f>
        <v>16</v>
      </c>
      <c r="E82" s="16" t="str">
        <f>"20210061316"</f>
        <v>20210061316</v>
      </c>
      <c r="F82" s="17" t="s">
        <v>95</v>
      </c>
      <c r="G82" s="18">
        <v>68.7</v>
      </c>
      <c r="H82" s="16">
        <v>76</v>
      </c>
      <c r="I82" s="16">
        <f t="shared" si="2"/>
        <v>71.62</v>
      </c>
      <c r="XDZ82" s="24"/>
      <c r="XEA82" s="24"/>
      <c r="XEB82" s="24"/>
      <c r="XEC82" s="24"/>
      <c r="XED82" s="24"/>
      <c r="XEE82" s="24"/>
      <c r="XEF82" s="24"/>
      <c r="XEG82" s="24"/>
      <c r="XEH82" s="24"/>
      <c r="XEI82" s="24"/>
      <c r="XEJ82" s="24"/>
      <c r="XEK82" s="24"/>
      <c r="XEL82" s="24"/>
      <c r="XEM82" s="24"/>
      <c r="XEN82" s="24"/>
      <c r="XEO82" s="24"/>
      <c r="XEP82" s="24"/>
      <c r="XEQ82" s="24"/>
      <c r="XER82" s="24"/>
    </row>
    <row r="83" s="2" customFormat="1" ht="14.25" spans="1:16372">
      <c r="A83" s="13">
        <v>81</v>
      </c>
      <c r="B83" s="16" t="s">
        <v>83</v>
      </c>
      <c r="C83" s="16" t="str">
        <f>"12"</f>
        <v>12</v>
      </c>
      <c r="D83" s="16" t="str">
        <f>"23"</f>
        <v>23</v>
      </c>
      <c r="E83" s="16" t="str">
        <f>"20210061223"</f>
        <v>20210061223</v>
      </c>
      <c r="F83" s="17" t="s">
        <v>96</v>
      </c>
      <c r="G83" s="18">
        <v>67.9</v>
      </c>
      <c r="H83" s="16">
        <v>74.9</v>
      </c>
      <c r="I83" s="16">
        <f t="shared" si="2"/>
        <v>70.7</v>
      </c>
      <c r="XDZ83" s="24"/>
      <c r="XEA83" s="24"/>
      <c r="XEB83" s="24"/>
      <c r="XEC83" s="24"/>
      <c r="XED83" s="24"/>
      <c r="XEE83" s="24"/>
      <c r="XEF83" s="24"/>
      <c r="XEG83" s="24"/>
      <c r="XEH83" s="24"/>
      <c r="XEI83" s="24"/>
      <c r="XEJ83" s="24"/>
      <c r="XEK83" s="24"/>
      <c r="XEL83" s="24"/>
      <c r="XEM83" s="24"/>
      <c r="XEN83" s="24"/>
      <c r="XEO83" s="24"/>
      <c r="XEP83" s="24"/>
      <c r="XEQ83" s="24"/>
      <c r="XER83" s="24"/>
    </row>
    <row r="84" s="2" customFormat="1" ht="14.25" spans="1:16372">
      <c r="A84" s="13">
        <v>82</v>
      </c>
      <c r="B84" s="16" t="s">
        <v>83</v>
      </c>
      <c r="C84" s="16" t="str">
        <f>"14"</f>
        <v>14</v>
      </c>
      <c r="D84" s="16" t="str">
        <f>"05"</f>
        <v>05</v>
      </c>
      <c r="E84" s="16" t="str">
        <f>"20210061405"</f>
        <v>20210061405</v>
      </c>
      <c r="F84" s="17" t="s">
        <v>97</v>
      </c>
      <c r="G84" s="18">
        <v>65.6</v>
      </c>
      <c r="H84" s="16">
        <v>77.6</v>
      </c>
      <c r="I84" s="16">
        <f t="shared" si="2"/>
        <v>70.4</v>
      </c>
      <c r="XDZ84" s="24"/>
      <c r="XEA84" s="24"/>
      <c r="XEB84" s="24"/>
      <c r="XEC84" s="24"/>
      <c r="XED84" s="24"/>
      <c r="XEE84" s="24"/>
      <c r="XEF84" s="24"/>
      <c r="XEG84" s="24"/>
      <c r="XEH84" s="24"/>
      <c r="XEI84" s="24"/>
      <c r="XEJ84" s="24"/>
      <c r="XEK84" s="24"/>
      <c r="XEL84" s="24"/>
      <c r="XEM84" s="24"/>
      <c r="XEN84" s="24"/>
      <c r="XEO84" s="24"/>
      <c r="XEP84" s="24"/>
      <c r="XEQ84" s="24"/>
      <c r="XER84" s="24"/>
    </row>
    <row r="85" s="3" customFormat="1" ht="20" customHeight="1" spans="1:16363">
      <c r="A85" s="13">
        <v>83</v>
      </c>
      <c r="B85" s="19" t="s">
        <v>83</v>
      </c>
      <c r="C85" s="19" t="str">
        <f>"13"</f>
        <v>13</v>
      </c>
      <c r="D85" s="19" t="str">
        <f>"04"</f>
        <v>04</v>
      </c>
      <c r="E85" s="19" t="str">
        <f>"20210061304"</f>
        <v>20210061304</v>
      </c>
      <c r="F85" s="20" t="s">
        <v>98</v>
      </c>
      <c r="G85" s="21">
        <v>68.85</v>
      </c>
      <c r="H85" s="19">
        <v>72.4</v>
      </c>
      <c r="I85" s="19">
        <f t="shared" si="2"/>
        <v>70.27</v>
      </c>
      <c r="J85" s="22"/>
      <c r="XDV85" s="23"/>
      <c r="XDW85" s="23"/>
      <c r="XDX85" s="23"/>
      <c r="XDY85" s="23"/>
      <c r="XDZ85" s="23"/>
      <c r="XEA85" s="23"/>
      <c r="XEB85" s="23"/>
      <c r="XEC85" s="23"/>
      <c r="XED85" s="23"/>
      <c r="XEE85" s="23"/>
      <c r="XEF85" s="23"/>
      <c r="XEG85" s="23"/>
      <c r="XEH85" s="23"/>
      <c r="XEI85" s="23"/>
    </row>
    <row r="86" s="3" customFormat="1" ht="20" customHeight="1" spans="1:16363">
      <c r="A86" s="13">
        <v>84</v>
      </c>
      <c r="B86" s="19" t="s">
        <v>83</v>
      </c>
      <c r="C86" s="19" t="str">
        <f>"13"</f>
        <v>13</v>
      </c>
      <c r="D86" s="19" t="str">
        <f>"15"</f>
        <v>15</v>
      </c>
      <c r="E86" s="19" t="str">
        <f>"20210061315"</f>
        <v>20210061315</v>
      </c>
      <c r="F86" s="20" t="s">
        <v>99</v>
      </c>
      <c r="G86" s="21">
        <v>67.9</v>
      </c>
      <c r="H86" s="19">
        <v>73.2</v>
      </c>
      <c r="I86" s="19">
        <f t="shared" si="2"/>
        <v>70.02</v>
      </c>
      <c r="J86" s="22"/>
      <c r="XDV86" s="23"/>
      <c r="XDW86" s="23"/>
      <c r="XDX86" s="23"/>
      <c r="XDY86" s="23"/>
      <c r="XDZ86" s="23"/>
      <c r="XEA86" s="23"/>
      <c r="XEB86" s="23"/>
      <c r="XEC86" s="23"/>
      <c r="XED86" s="23"/>
      <c r="XEE86" s="23"/>
      <c r="XEF86" s="23"/>
      <c r="XEG86" s="23"/>
      <c r="XEH86" s="23"/>
      <c r="XEI86" s="23"/>
    </row>
    <row r="87" s="1" customFormat="1" ht="14.25" spans="1:9">
      <c r="A87" s="13">
        <v>85</v>
      </c>
      <c r="B87" s="13" t="s">
        <v>100</v>
      </c>
      <c r="C87" s="13" t="str">
        <f>"16"</f>
        <v>16</v>
      </c>
      <c r="D87" s="13" t="str">
        <f>"11"</f>
        <v>11</v>
      </c>
      <c r="E87" s="13" t="str">
        <f>"20210071611"</f>
        <v>20210071611</v>
      </c>
      <c r="F87" s="14" t="s">
        <v>101</v>
      </c>
      <c r="G87" s="15">
        <v>80.4</v>
      </c>
      <c r="H87" s="13">
        <v>78.4</v>
      </c>
      <c r="I87" s="13">
        <f t="shared" si="2"/>
        <v>79.6</v>
      </c>
    </row>
    <row r="88" s="1" customFormat="1" ht="14.25" spans="1:9">
      <c r="A88" s="13">
        <v>86</v>
      </c>
      <c r="B88" s="13" t="s">
        <v>100</v>
      </c>
      <c r="C88" s="13" t="str">
        <f>"15"</f>
        <v>15</v>
      </c>
      <c r="D88" s="13" t="str">
        <f>"08"</f>
        <v>08</v>
      </c>
      <c r="E88" s="13" t="str">
        <f>"20210071508"</f>
        <v>20210071508</v>
      </c>
      <c r="F88" s="14" t="s">
        <v>102</v>
      </c>
      <c r="G88" s="15">
        <v>74.6</v>
      </c>
      <c r="H88" s="13">
        <v>84.3</v>
      </c>
      <c r="I88" s="13">
        <f t="shared" si="2"/>
        <v>78.48</v>
      </c>
    </row>
    <row r="89" s="1" customFormat="1" ht="14.25" spans="1:9">
      <c r="A89" s="13">
        <v>87</v>
      </c>
      <c r="B89" s="13" t="s">
        <v>100</v>
      </c>
      <c r="C89" s="13" t="str">
        <f>"16"</f>
        <v>16</v>
      </c>
      <c r="D89" s="13" t="str">
        <f>"01"</f>
        <v>01</v>
      </c>
      <c r="E89" s="13" t="str">
        <f>"20210071601"</f>
        <v>20210071601</v>
      </c>
      <c r="F89" s="14" t="s">
        <v>103</v>
      </c>
      <c r="G89" s="15">
        <v>74.55</v>
      </c>
      <c r="H89" s="13">
        <v>83.2</v>
      </c>
      <c r="I89" s="13">
        <f t="shared" si="2"/>
        <v>78.01</v>
      </c>
    </row>
    <row r="90" s="1" customFormat="1" ht="14.25" spans="1:9">
      <c r="A90" s="13">
        <v>88</v>
      </c>
      <c r="B90" s="13" t="s">
        <v>100</v>
      </c>
      <c r="C90" s="13" t="str">
        <f>"15"</f>
        <v>15</v>
      </c>
      <c r="D90" s="13" t="str">
        <f>"10"</f>
        <v>10</v>
      </c>
      <c r="E90" s="13" t="str">
        <f>"20210071510"</f>
        <v>20210071510</v>
      </c>
      <c r="F90" s="14" t="s">
        <v>104</v>
      </c>
      <c r="G90" s="15">
        <v>75.7</v>
      </c>
      <c r="H90" s="13">
        <v>81.1</v>
      </c>
      <c r="I90" s="13">
        <f t="shared" si="2"/>
        <v>77.86</v>
      </c>
    </row>
    <row r="91" s="1" customFormat="1" ht="14.25" spans="1:9">
      <c r="A91" s="13">
        <v>89</v>
      </c>
      <c r="B91" s="13" t="s">
        <v>100</v>
      </c>
      <c r="C91" s="13" t="str">
        <f>"16"</f>
        <v>16</v>
      </c>
      <c r="D91" s="13" t="str">
        <f>"15"</f>
        <v>15</v>
      </c>
      <c r="E91" s="13" t="str">
        <f>"20210071615"</f>
        <v>20210071615</v>
      </c>
      <c r="F91" s="14" t="s">
        <v>105</v>
      </c>
      <c r="G91" s="15">
        <v>70.1</v>
      </c>
      <c r="H91" s="13">
        <v>85.6</v>
      </c>
      <c r="I91" s="13">
        <f t="shared" si="2"/>
        <v>76.3</v>
      </c>
    </row>
    <row r="92" s="1" customFormat="1" ht="14.25" spans="1:9">
      <c r="A92" s="13">
        <v>90</v>
      </c>
      <c r="B92" s="13" t="s">
        <v>100</v>
      </c>
      <c r="C92" s="13" t="str">
        <f>"17"</f>
        <v>17</v>
      </c>
      <c r="D92" s="13" t="str">
        <f>"02"</f>
        <v>02</v>
      </c>
      <c r="E92" s="13" t="str">
        <f>"20210071702"</f>
        <v>20210071702</v>
      </c>
      <c r="F92" s="14" t="s">
        <v>106</v>
      </c>
      <c r="G92" s="15">
        <v>71.1</v>
      </c>
      <c r="H92" s="13">
        <v>81.8</v>
      </c>
      <c r="I92" s="13">
        <f t="shared" si="2"/>
        <v>75.38</v>
      </c>
    </row>
    <row r="93" s="1" customFormat="1" ht="14.25" spans="1:9">
      <c r="A93" s="13">
        <v>91</v>
      </c>
      <c r="B93" s="13" t="s">
        <v>100</v>
      </c>
      <c r="C93" s="13" t="str">
        <f>"16"</f>
        <v>16</v>
      </c>
      <c r="D93" s="13" t="str">
        <f>"21"</f>
        <v>21</v>
      </c>
      <c r="E93" s="13" t="str">
        <f>"20210071621"</f>
        <v>20210071621</v>
      </c>
      <c r="F93" s="14" t="s">
        <v>107</v>
      </c>
      <c r="G93" s="15">
        <v>76.55</v>
      </c>
      <c r="H93" s="13">
        <v>73.6</v>
      </c>
      <c r="I93" s="13">
        <f t="shared" si="2"/>
        <v>75.37</v>
      </c>
    </row>
    <row r="94" s="1" customFormat="1" ht="14.25" spans="1:9">
      <c r="A94" s="13">
        <v>92</v>
      </c>
      <c r="B94" s="13" t="s">
        <v>100</v>
      </c>
      <c r="C94" s="13" t="str">
        <f>"15"</f>
        <v>15</v>
      </c>
      <c r="D94" s="13" t="str">
        <f>"17"</f>
        <v>17</v>
      </c>
      <c r="E94" s="13" t="str">
        <f>"20210071517"</f>
        <v>20210071517</v>
      </c>
      <c r="F94" s="14" t="s">
        <v>108</v>
      </c>
      <c r="G94" s="15">
        <v>70.4</v>
      </c>
      <c r="H94" s="13">
        <v>81.4</v>
      </c>
      <c r="I94" s="13">
        <f t="shared" si="2"/>
        <v>74.8</v>
      </c>
    </row>
    <row r="95" s="1" customFormat="1" ht="14.25" spans="1:9">
      <c r="A95" s="13">
        <v>93</v>
      </c>
      <c r="B95" s="13" t="s">
        <v>100</v>
      </c>
      <c r="C95" s="13" t="str">
        <f>"16"</f>
        <v>16</v>
      </c>
      <c r="D95" s="13" t="str">
        <f>"25"</f>
        <v>25</v>
      </c>
      <c r="E95" s="13" t="str">
        <f>"20210071625"</f>
        <v>20210071625</v>
      </c>
      <c r="F95" s="14" t="s">
        <v>109</v>
      </c>
      <c r="G95" s="15">
        <v>73.7</v>
      </c>
      <c r="H95" s="13">
        <v>73.8</v>
      </c>
      <c r="I95" s="13">
        <f t="shared" si="2"/>
        <v>73.74</v>
      </c>
    </row>
    <row r="96" s="1" customFormat="1" ht="14.25" spans="1:9">
      <c r="A96" s="13">
        <v>94</v>
      </c>
      <c r="B96" s="13" t="s">
        <v>100</v>
      </c>
      <c r="C96" s="13" t="str">
        <f>"17"</f>
        <v>17</v>
      </c>
      <c r="D96" s="13" t="str">
        <f>"06"</f>
        <v>06</v>
      </c>
      <c r="E96" s="13" t="str">
        <f>"20210071706"</f>
        <v>20210071706</v>
      </c>
      <c r="F96" s="14" t="s">
        <v>110</v>
      </c>
      <c r="G96" s="15">
        <v>75.1</v>
      </c>
      <c r="H96" s="13">
        <v>71</v>
      </c>
      <c r="I96" s="13">
        <f t="shared" si="2"/>
        <v>73.46</v>
      </c>
    </row>
    <row r="97" s="2" customFormat="1" ht="14.25" spans="1:16372">
      <c r="A97" s="13">
        <v>95</v>
      </c>
      <c r="B97" s="16" t="s">
        <v>100</v>
      </c>
      <c r="C97" s="16" t="str">
        <f>"17"</f>
        <v>17</v>
      </c>
      <c r="D97" s="16" t="str">
        <f>"01"</f>
        <v>01</v>
      </c>
      <c r="E97" s="16" t="str">
        <f>"20210071701"</f>
        <v>20210071701</v>
      </c>
      <c r="F97" s="17" t="s">
        <v>111</v>
      </c>
      <c r="G97" s="18">
        <v>69.3</v>
      </c>
      <c r="H97" s="16">
        <v>78.6</v>
      </c>
      <c r="I97" s="16">
        <f t="shared" si="2"/>
        <v>73.02</v>
      </c>
      <c r="XDZ97" s="24"/>
      <c r="XEA97" s="24"/>
      <c r="XEB97" s="24"/>
      <c r="XEC97" s="24"/>
      <c r="XED97" s="24"/>
      <c r="XEE97" s="24"/>
      <c r="XEF97" s="24"/>
      <c r="XEG97" s="24"/>
      <c r="XEH97" s="24"/>
      <c r="XEI97" s="24"/>
      <c r="XEJ97" s="24"/>
      <c r="XEK97" s="24"/>
      <c r="XEL97" s="24"/>
      <c r="XEM97" s="24"/>
      <c r="XEN97" s="24"/>
      <c r="XEO97" s="24"/>
      <c r="XEP97" s="24"/>
      <c r="XEQ97" s="24"/>
      <c r="XER97" s="24"/>
    </row>
    <row r="98" s="2" customFormat="1" ht="14.25" spans="1:16372">
      <c r="A98" s="13">
        <v>96</v>
      </c>
      <c r="B98" s="16" t="s">
        <v>100</v>
      </c>
      <c r="C98" s="16" t="str">
        <f>"16"</f>
        <v>16</v>
      </c>
      <c r="D98" s="16" t="str">
        <f>"27"</f>
        <v>27</v>
      </c>
      <c r="E98" s="16" t="str">
        <f>"20210071627"</f>
        <v>20210071627</v>
      </c>
      <c r="F98" s="17" t="s">
        <v>112</v>
      </c>
      <c r="G98" s="18">
        <v>65.3</v>
      </c>
      <c r="H98" s="16">
        <v>84</v>
      </c>
      <c r="I98" s="16">
        <f t="shared" si="2"/>
        <v>72.78</v>
      </c>
      <c r="XDZ98" s="24"/>
      <c r="XEA98" s="24"/>
      <c r="XEB98" s="24"/>
      <c r="XEC98" s="24"/>
      <c r="XED98" s="24"/>
      <c r="XEE98" s="24"/>
      <c r="XEF98" s="24"/>
      <c r="XEG98" s="24"/>
      <c r="XEH98" s="24"/>
      <c r="XEI98" s="24"/>
      <c r="XEJ98" s="24"/>
      <c r="XEK98" s="24"/>
      <c r="XEL98" s="24"/>
      <c r="XEM98" s="24"/>
      <c r="XEN98" s="24"/>
      <c r="XEO98" s="24"/>
      <c r="XEP98" s="24"/>
      <c r="XEQ98" s="24"/>
      <c r="XER98" s="24"/>
    </row>
    <row r="99" s="2" customFormat="1" ht="14.25" spans="1:16372">
      <c r="A99" s="13">
        <v>97</v>
      </c>
      <c r="B99" s="16" t="s">
        <v>100</v>
      </c>
      <c r="C99" s="16" t="str">
        <f>"16"</f>
        <v>16</v>
      </c>
      <c r="D99" s="16" t="str">
        <f>"20"</f>
        <v>20</v>
      </c>
      <c r="E99" s="16" t="str">
        <f>"20210071620"</f>
        <v>20210071620</v>
      </c>
      <c r="F99" s="17" t="s">
        <v>113</v>
      </c>
      <c r="G99" s="18">
        <v>68.7</v>
      </c>
      <c r="H99" s="16">
        <v>77.4</v>
      </c>
      <c r="I99" s="16">
        <f t="shared" si="2"/>
        <v>72.18</v>
      </c>
      <c r="XDZ99" s="24"/>
      <c r="XEA99" s="24"/>
      <c r="XEB99" s="24"/>
      <c r="XEC99" s="24"/>
      <c r="XED99" s="24"/>
      <c r="XEE99" s="24"/>
      <c r="XEF99" s="24"/>
      <c r="XEG99" s="24"/>
      <c r="XEH99" s="24"/>
      <c r="XEI99" s="24"/>
      <c r="XEJ99" s="24"/>
      <c r="XEK99" s="24"/>
      <c r="XEL99" s="24"/>
      <c r="XEM99" s="24"/>
      <c r="XEN99" s="24"/>
      <c r="XEO99" s="24"/>
      <c r="XEP99" s="24"/>
      <c r="XEQ99" s="24"/>
      <c r="XER99" s="24"/>
    </row>
    <row r="100" s="2" customFormat="1" ht="14.25" spans="1:16372">
      <c r="A100" s="13">
        <v>98</v>
      </c>
      <c r="B100" s="16" t="s">
        <v>100</v>
      </c>
      <c r="C100" s="16" t="str">
        <f>"15"</f>
        <v>15</v>
      </c>
      <c r="D100" s="16" t="str">
        <f>"26"</f>
        <v>26</v>
      </c>
      <c r="E100" s="16" t="str">
        <f>"20210071526"</f>
        <v>20210071526</v>
      </c>
      <c r="F100" s="17" t="s">
        <v>114</v>
      </c>
      <c r="G100" s="18">
        <v>67.6</v>
      </c>
      <c r="H100" s="16">
        <v>74.2</v>
      </c>
      <c r="I100" s="16">
        <f t="shared" si="2"/>
        <v>70.24</v>
      </c>
      <c r="XDZ100" s="24"/>
      <c r="XEA100" s="24"/>
      <c r="XEB100" s="24"/>
      <c r="XEC100" s="24"/>
      <c r="XED100" s="24"/>
      <c r="XEE100" s="24"/>
      <c r="XEF100" s="24"/>
      <c r="XEG100" s="24"/>
      <c r="XEH100" s="24"/>
      <c r="XEI100" s="24"/>
      <c r="XEJ100" s="24"/>
      <c r="XEK100" s="24"/>
      <c r="XEL100" s="24"/>
      <c r="XEM100" s="24"/>
      <c r="XEN100" s="24"/>
      <c r="XEO100" s="24"/>
      <c r="XEP100" s="24"/>
      <c r="XEQ100" s="24"/>
      <c r="XER100" s="24"/>
    </row>
    <row r="101" s="2" customFormat="1" ht="14.25" spans="1:16372">
      <c r="A101" s="13">
        <v>99</v>
      </c>
      <c r="B101" s="16" t="s">
        <v>100</v>
      </c>
      <c r="C101" s="16" t="str">
        <f>"16"</f>
        <v>16</v>
      </c>
      <c r="D101" s="16" t="str">
        <f>"29"</f>
        <v>29</v>
      </c>
      <c r="E101" s="16" t="str">
        <f>"20210071629"</f>
        <v>20210071629</v>
      </c>
      <c r="F101" s="17" t="s">
        <v>115</v>
      </c>
      <c r="G101" s="18">
        <v>63.45</v>
      </c>
      <c r="H101" s="16">
        <v>74.6</v>
      </c>
      <c r="I101" s="16">
        <f t="shared" si="2"/>
        <v>67.91</v>
      </c>
      <c r="XDZ101" s="24"/>
      <c r="XEA101" s="24"/>
      <c r="XEB101" s="24"/>
      <c r="XEC101" s="24"/>
      <c r="XED101" s="24"/>
      <c r="XEE101" s="24"/>
      <c r="XEF101" s="24"/>
      <c r="XEG101" s="24"/>
      <c r="XEH101" s="24"/>
      <c r="XEI101" s="24"/>
      <c r="XEJ101" s="24"/>
      <c r="XEK101" s="24"/>
      <c r="XEL101" s="24"/>
      <c r="XEM101" s="24"/>
      <c r="XEN101" s="24"/>
      <c r="XEO101" s="24"/>
      <c r="XEP101" s="24"/>
      <c r="XEQ101" s="24"/>
      <c r="XER101" s="24"/>
    </row>
    <row r="102" s="2" customFormat="1" ht="14.25" spans="1:16372">
      <c r="A102" s="13">
        <v>100</v>
      </c>
      <c r="B102" s="16" t="s">
        <v>100</v>
      </c>
      <c r="C102" s="16" t="str">
        <f>"15"</f>
        <v>15</v>
      </c>
      <c r="D102" s="16" t="str">
        <f>"06"</f>
        <v>06</v>
      </c>
      <c r="E102" s="16" t="str">
        <f>"20210071506"</f>
        <v>20210071506</v>
      </c>
      <c r="F102" s="17" t="s">
        <v>116</v>
      </c>
      <c r="G102" s="18">
        <v>67.35</v>
      </c>
      <c r="H102" s="16">
        <v>67.2</v>
      </c>
      <c r="I102" s="16">
        <f t="shared" si="2"/>
        <v>67.29</v>
      </c>
      <c r="XDZ102" s="24"/>
      <c r="XEA102" s="24"/>
      <c r="XEB102" s="24"/>
      <c r="XEC102" s="24"/>
      <c r="XED102" s="24"/>
      <c r="XEE102" s="24"/>
      <c r="XEF102" s="24"/>
      <c r="XEG102" s="24"/>
      <c r="XEH102" s="24"/>
      <c r="XEI102" s="24"/>
      <c r="XEJ102" s="24"/>
      <c r="XEK102" s="24"/>
      <c r="XEL102" s="24"/>
      <c r="XEM102" s="24"/>
      <c r="XEN102" s="24"/>
      <c r="XEO102" s="24"/>
      <c r="XEP102" s="24"/>
      <c r="XEQ102" s="24"/>
      <c r="XER102" s="24"/>
    </row>
    <row r="103" s="1" customFormat="1" ht="14.25" spans="1:9">
      <c r="A103" s="13">
        <v>101</v>
      </c>
      <c r="B103" s="13" t="s">
        <v>117</v>
      </c>
      <c r="C103" s="13" t="str">
        <f>"19"</f>
        <v>19</v>
      </c>
      <c r="D103" s="13" t="str">
        <f>"05"</f>
        <v>05</v>
      </c>
      <c r="E103" s="13" t="str">
        <f>"20210081905"</f>
        <v>20210081905</v>
      </c>
      <c r="F103" s="14" t="s">
        <v>118</v>
      </c>
      <c r="G103" s="15">
        <v>76.3</v>
      </c>
      <c r="H103" s="13">
        <v>85.2</v>
      </c>
      <c r="I103" s="13">
        <f t="shared" si="2"/>
        <v>79.86</v>
      </c>
    </row>
    <row r="104" s="1" customFormat="1" ht="14.25" spans="1:9">
      <c r="A104" s="13">
        <v>102</v>
      </c>
      <c r="B104" s="13" t="s">
        <v>117</v>
      </c>
      <c r="C104" s="13" t="str">
        <f>"18"</f>
        <v>18</v>
      </c>
      <c r="D104" s="13" t="str">
        <f>"11"</f>
        <v>11</v>
      </c>
      <c r="E104" s="13" t="str">
        <f>"20210081811"</f>
        <v>20210081811</v>
      </c>
      <c r="F104" s="14" t="s">
        <v>119</v>
      </c>
      <c r="G104" s="15">
        <v>77.4</v>
      </c>
      <c r="H104" s="13">
        <v>82.6</v>
      </c>
      <c r="I104" s="13">
        <f t="shared" si="2"/>
        <v>79.48</v>
      </c>
    </row>
    <row r="105" s="1" customFormat="1" ht="14.25" spans="1:9">
      <c r="A105" s="13">
        <v>103</v>
      </c>
      <c r="B105" s="13" t="s">
        <v>117</v>
      </c>
      <c r="C105" s="13" t="str">
        <f>"17"</f>
        <v>17</v>
      </c>
      <c r="D105" s="13" t="str">
        <f>"29"</f>
        <v>29</v>
      </c>
      <c r="E105" s="13" t="str">
        <f>"20210081729"</f>
        <v>20210081729</v>
      </c>
      <c r="F105" s="14" t="s">
        <v>120</v>
      </c>
      <c r="G105" s="15">
        <v>79.4</v>
      </c>
      <c r="H105" s="13">
        <v>76.4</v>
      </c>
      <c r="I105" s="13">
        <f t="shared" si="2"/>
        <v>78.2</v>
      </c>
    </row>
    <row r="106" s="1" customFormat="1" ht="14.25" spans="1:9">
      <c r="A106" s="13">
        <v>104</v>
      </c>
      <c r="B106" s="13" t="s">
        <v>117</v>
      </c>
      <c r="C106" s="13" t="str">
        <f>"18"</f>
        <v>18</v>
      </c>
      <c r="D106" s="13" t="str">
        <f>"27"</f>
        <v>27</v>
      </c>
      <c r="E106" s="13" t="str">
        <f>"20210081827"</f>
        <v>20210081827</v>
      </c>
      <c r="F106" s="14" t="s">
        <v>121</v>
      </c>
      <c r="G106" s="15">
        <v>74.3</v>
      </c>
      <c r="H106" s="13">
        <v>79.8</v>
      </c>
      <c r="I106" s="13">
        <f t="shared" si="2"/>
        <v>76.5</v>
      </c>
    </row>
    <row r="107" s="1" customFormat="1" ht="14.25" spans="1:9">
      <c r="A107" s="13">
        <v>105</v>
      </c>
      <c r="B107" s="13" t="s">
        <v>117</v>
      </c>
      <c r="C107" s="13" t="str">
        <f>"17"</f>
        <v>17</v>
      </c>
      <c r="D107" s="13" t="str">
        <f>"20"</f>
        <v>20</v>
      </c>
      <c r="E107" s="13" t="str">
        <f>"20210081720"</f>
        <v>20210081720</v>
      </c>
      <c r="F107" s="14" t="s">
        <v>122</v>
      </c>
      <c r="G107" s="15">
        <v>72.5</v>
      </c>
      <c r="H107" s="13">
        <v>82.2</v>
      </c>
      <c r="I107" s="13">
        <f t="shared" si="2"/>
        <v>76.38</v>
      </c>
    </row>
    <row r="108" s="1" customFormat="1" ht="14.25" spans="1:9">
      <c r="A108" s="13">
        <v>106</v>
      </c>
      <c r="B108" s="13" t="s">
        <v>117</v>
      </c>
      <c r="C108" s="13" t="str">
        <f>"18"</f>
        <v>18</v>
      </c>
      <c r="D108" s="13" t="str">
        <f>"26"</f>
        <v>26</v>
      </c>
      <c r="E108" s="13" t="str">
        <f>"20210081826"</f>
        <v>20210081826</v>
      </c>
      <c r="F108" s="14" t="s">
        <v>123</v>
      </c>
      <c r="G108" s="15">
        <v>74.8</v>
      </c>
      <c r="H108" s="13">
        <v>76.4</v>
      </c>
      <c r="I108" s="13">
        <f t="shared" si="2"/>
        <v>75.44</v>
      </c>
    </row>
    <row r="109" s="1" customFormat="1" ht="14.25" spans="1:9">
      <c r="A109" s="13">
        <v>107</v>
      </c>
      <c r="B109" s="13" t="s">
        <v>117</v>
      </c>
      <c r="C109" s="13" t="str">
        <f>"19"</f>
        <v>19</v>
      </c>
      <c r="D109" s="13" t="str">
        <f>"06"</f>
        <v>06</v>
      </c>
      <c r="E109" s="13" t="str">
        <f>"20210081906"</f>
        <v>20210081906</v>
      </c>
      <c r="F109" s="14" t="s">
        <v>124</v>
      </c>
      <c r="G109" s="15">
        <v>73.1</v>
      </c>
      <c r="H109" s="13">
        <v>77.6</v>
      </c>
      <c r="I109" s="13">
        <f t="shared" si="2"/>
        <v>74.9</v>
      </c>
    </row>
    <row r="110" s="1" customFormat="1" ht="14.25" spans="1:9">
      <c r="A110" s="13">
        <v>108</v>
      </c>
      <c r="B110" s="13" t="s">
        <v>117</v>
      </c>
      <c r="C110" s="13" t="str">
        <f>"17"</f>
        <v>17</v>
      </c>
      <c r="D110" s="13" t="str">
        <f>"30"</f>
        <v>30</v>
      </c>
      <c r="E110" s="13" t="str">
        <f>"20210081730"</f>
        <v>20210081730</v>
      </c>
      <c r="F110" s="14" t="s">
        <v>125</v>
      </c>
      <c r="G110" s="15">
        <v>76</v>
      </c>
      <c r="H110" s="13">
        <v>72</v>
      </c>
      <c r="I110" s="13">
        <f t="shared" si="2"/>
        <v>74.4</v>
      </c>
    </row>
    <row r="111" s="1" customFormat="1" ht="14.25" spans="1:9">
      <c r="A111" s="13">
        <v>109</v>
      </c>
      <c r="B111" s="13" t="s">
        <v>117</v>
      </c>
      <c r="C111" s="13" t="str">
        <f>"18"</f>
        <v>18</v>
      </c>
      <c r="D111" s="13" t="str">
        <f>"09"</f>
        <v>09</v>
      </c>
      <c r="E111" s="13" t="str">
        <f>"20210081809"</f>
        <v>20210081809</v>
      </c>
      <c r="F111" s="14" t="s">
        <v>126</v>
      </c>
      <c r="G111" s="15">
        <v>70.35</v>
      </c>
      <c r="H111" s="13">
        <v>73</v>
      </c>
      <c r="I111" s="13">
        <f t="shared" si="2"/>
        <v>71.41</v>
      </c>
    </row>
    <row r="112" s="1" customFormat="1" ht="14.25" spans="1:9">
      <c r="A112" s="13">
        <v>110</v>
      </c>
      <c r="B112" s="13" t="s">
        <v>117</v>
      </c>
      <c r="C112" s="13" t="str">
        <f>"19"</f>
        <v>19</v>
      </c>
      <c r="D112" s="13" t="str">
        <f>"03"</f>
        <v>03</v>
      </c>
      <c r="E112" s="13" t="str">
        <f>"20210081903"</f>
        <v>20210081903</v>
      </c>
      <c r="F112" s="14" t="s">
        <v>127</v>
      </c>
      <c r="G112" s="15">
        <v>71.7</v>
      </c>
      <c r="H112" s="13">
        <v>70</v>
      </c>
      <c r="I112" s="13">
        <f t="shared" si="2"/>
        <v>71.02</v>
      </c>
    </row>
    <row r="113" s="1" customFormat="1" ht="14.25" spans="1:9">
      <c r="A113" s="13">
        <v>111</v>
      </c>
      <c r="B113" s="13" t="s">
        <v>117</v>
      </c>
      <c r="C113" s="13" t="str">
        <f>"17"</f>
        <v>17</v>
      </c>
      <c r="D113" s="13" t="str">
        <f>"16"</f>
        <v>16</v>
      </c>
      <c r="E113" s="13" t="str">
        <f>"20210081716"</f>
        <v>20210081716</v>
      </c>
      <c r="F113" s="14" t="s">
        <v>128</v>
      </c>
      <c r="G113" s="15">
        <v>60.6</v>
      </c>
      <c r="H113" s="13">
        <v>83.8</v>
      </c>
      <c r="I113" s="13">
        <f t="shared" si="2"/>
        <v>69.88</v>
      </c>
    </row>
    <row r="114" s="1" customFormat="1" ht="14.25" spans="1:9">
      <c r="A114" s="13">
        <v>112</v>
      </c>
      <c r="B114" s="13" t="s">
        <v>117</v>
      </c>
      <c r="C114" s="13" t="str">
        <f>"18"</f>
        <v>18</v>
      </c>
      <c r="D114" s="13" t="str">
        <f>"25"</f>
        <v>25</v>
      </c>
      <c r="E114" s="13" t="str">
        <f>"20210081825"</f>
        <v>20210081825</v>
      </c>
      <c r="F114" s="14" t="s">
        <v>129</v>
      </c>
      <c r="G114" s="15">
        <v>61.2</v>
      </c>
      <c r="H114" s="13">
        <v>82.6</v>
      </c>
      <c r="I114" s="13">
        <f t="shared" si="2"/>
        <v>69.76</v>
      </c>
    </row>
    <row r="115" s="2" customFormat="1" ht="14.25" spans="1:16372">
      <c r="A115" s="13">
        <v>113</v>
      </c>
      <c r="B115" s="16" t="s">
        <v>117</v>
      </c>
      <c r="C115" s="16" t="str">
        <f>"18"</f>
        <v>18</v>
      </c>
      <c r="D115" s="16" t="str">
        <f>"07"</f>
        <v>07</v>
      </c>
      <c r="E115" s="16" t="str">
        <f>"20210081807"</f>
        <v>20210081807</v>
      </c>
      <c r="F115" s="17" t="s">
        <v>130</v>
      </c>
      <c r="G115" s="18">
        <v>63.4</v>
      </c>
      <c r="H115" s="16">
        <v>77.4</v>
      </c>
      <c r="I115" s="16">
        <f t="shared" si="2"/>
        <v>69</v>
      </c>
      <c r="XDZ115" s="24"/>
      <c r="XEA115" s="24"/>
      <c r="XEB115" s="24"/>
      <c r="XEC115" s="24"/>
      <c r="XED115" s="24"/>
      <c r="XEE115" s="24"/>
      <c r="XEF115" s="24"/>
      <c r="XEG115" s="24"/>
      <c r="XEH115" s="24"/>
      <c r="XEI115" s="24"/>
      <c r="XEJ115" s="24"/>
      <c r="XEK115" s="24"/>
      <c r="XEL115" s="24"/>
      <c r="XEM115" s="24"/>
      <c r="XEN115" s="24"/>
      <c r="XEO115" s="24"/>
      <c r="XEP115" s="24"/>
      <c r="XEQ115" s="24"/>
      <c r="XER115" s="24"/>
    </row>
    <row r="116" s="2" customFormat="1" ht="14.25" spans="1:16372">
      <c r="A116" s="13">
        <v>114</v>
      </c>
      <c r="B116" s="16" t="s">
        <v>117</v>
      </c>
      <c r="C116" s="16" t="str">
        <f>"19"</f>
        <v>19</v>
      </c>
      <c r="D116" s="16" t="str">
        <f>"07"</f>
        <v>07</v>
      </c>
      <c r="E116" s="16" t="str">
        <f>"20210081907"</f>
        <v>20210081907</v>
      </c>
      <c r="F116" s="17" t="s">
        <v>131</v>
      </c>
      <c r="G116" s="18">
        <v>58.2</v>
      </c>
      <c r="H116" s="16">
        <v>84.2</v>
      </c>
      <c r="I116" s="16">
        <f t="shared" si="2"/>
        <v>68.6</v>
      </c>
      <c r="XDZ116" s="24"/>
      <c r="XEA116" s="24"/>
      <c r="XEB116" s="24"/>
      <c r="XEC116" s="24"/>
      <c r="XED116" s="24"/>
      <c r="XEE116" s="24"/>
      <c r="XEF116" s="24"/>
      <c r="XEG116" s="24"/>
      <c r="XEH116" s="24"/>
      <c r="XEI116" s="24"/>
      <c r="XEJ116" s="24"/>
      <c r="XEK116" s="24"/>
      <c r="XEL116" s="24"/>
      <c r="XEM116" s="24"/>
      <c r="XEN116" s="24"/>
      <c r="XEO116" s="24"/>
      <c r="XEP116" s="24"/>
      <c r="XEQ116" s="24"/>
      <c r="XER116" s="24"/>
    </row>
    <row r="117" s="2" customFormat="1" ht="14.25" spans="1:16372">
      <c r="A117" s="13">
        <v>115</v>
      </c>
      <c r="B117" s="16" t="s">
        <v>117</v>
      </c>
      <c r="C117" s="16" t="str">
        <f>"18"</f>
        <v>18</v>
      </c>
      <c r="D117" s="16" t="str">
        <f>"24"</f>
        <v>24</v>
      </c>
      <c r="E117" s="16" t="str">
        <f>"20210081824"</f>
        <v>20210081824</v>
      </c>
      <c r="F117" s="17" t="s">
        <v>132</v>
      </c>
      <c r="G117" s="18">
        <v>68.5</v>
      </c>
      <c r="H117" s="16">
        <v>67.2</v>
      </c>
      <c r="I117" s="16">
        <f t="shared" si="2"/>
        <v>67.98</v>
      </c>
      <c r="XDZ117" s="24"/>
      <c r="XEA117" s="24"/>
      <c r="XEB117" s="24"/>
      <c r="XEC117" s="24"/>
      <c r="XED117" s="24"/>
      <c r="XEE117" s="24"/>
      <c r="XEF117" s="24"/>
      <c r="XEG117" s="24"/>
      <c r="XEH117" s="24"/>
      <c r="XEI117" s="24"/>
      <c r="XEJ117" s="24"/>
      <c r="XEK117" s="24"/>
      <c r="XEL117" s="24"/>
      <c r="XEM117" s="24"/>
      <c r="XEN117" s="24"/>
      <c r="XEO117" s="24"/>
      <c r="XEP117" s="24"/>
      <c r="XEQ117" s="24"/>
      <c r="XER117" s="24"/>
    </row>
    <row r="118" s="3" customFormat="1" ht="20" customHeight="1" spans="1:16363">
      <c r="A118" s="13">
        <v>116</v>
      </c>
      <c r="B118" s="19" t="s">
        <v>117</v>
      </c>
      <c r="C118" s="19" t="str">
        <f>"19"</f>
        <v>19</v>
      </c>
      <c r="D118" s="19" t="str">
        <f>"17"</f>
        <v>17</v>
      </c>
      <c r="E118" s="19" t="str">
        <f>"20210081917"</f>
        <v>20210081917</v>
      </c>
      <c r="F118" s="20" t="s">
        <v>133</v>
      </c>
      <c r="G118" s="21">
        <v>61.2</v>
      </c>
      <c r="H118" s="19">
        <v>74</v>
      </c>
      <c r="I118" s="19">
        <f t="shared" si="2"/>
        <v>66.32</v>
      </c>
      <c r="J118" s="22"/>
      <c r="XDV118" s="23"/>
      <c r="XDW118" s="23"/>
      <c r="XDX118" s="23"/>
      <c r="XDY118" s="23"/>
      <c r="XDZ118" s="23"/>
      <c r="XEA118" s="23"/>
      <c r="XEB118" s="23"/>
      <c r="XEC118" s="23"/>
      <c r="XED118" s="23"/>
      <c r="XEE118" s="23"/>
      <c r="XEF118" s="23"/>
      <c r="XEG118" s="23"/>
      <c r="XEH118" s="23"/>
      <c r="XEI118" s="23"/>
    </row>
    <row r="119" s="1" customFormat="1" ht="14.25" spans="1:9">
      <c r="A119" s="13">
        <v>117</v>
      </c>
      <c r="B119" s="13" t="s">
        <v>134</v>
      </c>
      <c r="C119" s="13" t="str">
        <f>"21"</f>
        <v>21</v>
      </c>
      <c r="D119" s="13" t="str">
        <f>"15"</f>
        <v>15</v>
      </c>
      <c r="E119" s="13" t="str">
        <f>"20210092115"</f>
        <v>20210092115</v>
      </c>
      <c r="F119" s="14" t="s">
        <v>135</v>
      </c>
      <c r="G119" s="15">
        <v>74.1</v>
      </c>
      <c r="H119" s="13">
        <v>85</v>
      </c>
      <c r="I119" s="13">
        <f t="shared" si="2"/>
        <v>78.46</v>
      </c>
    </row>
    <row r="120" s="1" customFormat="1" ht="14.25" spans="1:9">
      <c r="A120" s="13">
        <v>118</v>
      </c>
      <c r="B120" s="13" t="s">
        <v>134</v>
      </c>
      <c r="C120" s="13" t="str">
        <f>"20"</f>
        <v>20</v>
      </c>
      <c r="D120" s="13" t="str">
        <f>"30"</f>
        <v>30</v>
      </c>
      <c r="E120" s="13" t="str">
        <f>"20210092030"</f>
        <v>20210092030</v>
      </c>
      <c r="F120" s="14" t="s">
        <v>136</v>
      </c>
      <c r="G120" s="15">
        <v>73</v>
      </c>
      <c r="H120" s="13">
        <v>81.4</v>
      </c>
      <c r="I120" s="13">
        <f t="shared" si="2"/>
        <v>76.36</v>
      </c>
    </row>
    <row r="121" s="1" customFormat="1" ht="14.25" spans="1:9">
      <c r="A121" s="13">
        <v>119</v>
      </c>
      <c r="B121" s="13" t="s">
        <v>134</v>
      </c>
      <c r="C121" s="13" t="str">
        <f>"20"</f>
        <v>20</v>
      </c>
      <c r="D121" s="13" t="str">
        <f>"26"</f>
        <v>26</v>
      </c>
      <c r="E121" s="13" t="str">
        <f>"20210092026"</f>
        <v>20210092026</v>
      </c>
      <c r="F121" s="14" t="s">
        <v>137</v>
      </c>
      <c r="G121" s="15">
        <v>72.1</v>
      </c>
      <c r="H121" s="13">
        <v>82</v>
      </c>
      <c r="I121" s="13">
        <f t="shared" si="2"/>
        <v>76.06</v>
      </c>
    </row>
    <row r="122" s="1" customFormat="1" ht="14.25" spans="1:9">
      <c r="A122" s="13">
        <v>120</v>
      </c>
      <c r="B122" s="13" t="s">
        <v>134</v>
      </c>
      <c r="C122" s="13" t="str">
        <f>"21"</f>
        <v>21</v>
      </c>
      <c r="D122" s="13" t="str">
        <f>"07"</f>
        <v>07</v>
      </c>
      <c r="E122" s="13" t="str">
        <f>"20210092107"</f>
        <v>20210092107</v>
      </c>
      <c r="F122" s="14" t="s">
        <v>138</v>
      </c>
      <c r="G122" s="15">
        <v>69.1</v>
      </c>
      <c r="H122" s="13">
        <v>84.2</v>
      </c>
      <c r="I122" s="13">
        <f t="shared" si="2"/>
        <v>75.14</v>
      </c>
    </row>
    <row r="123" s="1" customFormat="1" ht="14.25" spans="1:9">
      <c r="A123" s="13">
        <v>121</v>
      </c>
      <c r="B123" s="13" t="s">
        <v>134</v>
      </c>
      <c r="C123" s="13" t="str">
        <f>"21"</f>
        <v>21</v>
      </c>
      <c r="D123" s="13" t="str">
        <f>"05"</f>
        <v>05</v>
      </c>
      <c r="E123" s="13" t="str">
        <f>"20210092105"</f>
        <v>20210092105</v>
      </c>
      <c r="F123" s="14" t="s">
        <v>139</v>
      </c>
      <c r="G123" s="15">
        <v>66.8</v>
      </c>
      <c r="H123" s="13">
        <v>87.2</v>
      </c>
      <c r="I123" s="13">
        <f t="shared" si="2"/>
        <v>74.96</v>
      </c>
    </row>
    <row r="124" s="1" customFormat="1" ht="14.25" spans="1:9">
      <c r="A124" s="13">
        <v>122</v>
      </c>
      <c r="B124" s="13" t="s">
        <v>134</v>
      </c>
      <c r="C124" s="13" t="str">
        <f>"21"</f>
        <v>21</v>
      </c>
      <c r="D124" s="13" t="str">
        <f>"12"</f>
        <v>12</v>
      </c>
      <c r="E124" s="13" t="str">
        <f>"20210092112"</f>
        <v>20210092112</v>
      </c>
      <c r="F124" s="14" t="s">
        <v>140</v>
      </c>
      <c r="G124" s="15">
        <v>67.3</v>
      </c>
      <c r="H124" s="13">
        <v>82.2</v>
      </c>
      <c r="I124" s="13">
        <f t="shared" si="2"/>
        <v>73.26</v>
      </c>
    </row>
    <row r="125" s="1" customFormat="1" ht="14.25" spans="1:9">
      <c r="A125" s="13">
        <v>123</v>
      </c>
      <c r="B125" s="13" t="s">
        <v>134</v>
      </c>
      <c r="C125" s="13" t="str">
        <f>"20"</f>
        <v>20</v>
      </c>
      <c r="D125" s="13" t="str">
        <f>"25"</f>
        <v>25</v>
      </c>
      <c r="E125" s="13" t="str">
        <f>"20210092025"</f>
        <v>20210092025</v>
      </c>
      <c r="F125" s="14" t="s">
        <v>141</v>
      </c>
      <c r="G125" s="15">
        <v>65.6</v>
      </c>
      <c r="H125" s="13">
        <v>82.8</v>
      </c>
      <c r="I125" s="13">
        <f t="shared" si="2"/>
        <v>72.48</v>
      </c>
    </row>
    <row r="126" s="1" customFormat="1" ht="14.25" spans="1:9">
      <c r="A126" s="13">
        <v>124</v>
      </c>
      <c r="B126" s="13" t="s">
        <v>134</v>
      </c>
      <c r="C126" s="13" t="str">
        <f>"20"</f>
        <v>20</v>
      </c>
      <c r="D126" s="13" t="str">
        <f>"06"</f>
        <v>06</v>
      </c>
      <c r="E126" s="13" t="str">
        <f>"20210092006"</f>
        <v>20210092006</v>
      </c>
      <c r="F126" s="14" t="s">
        <v>142</v>
      </c>
      <c r="G126" s="15">
        <v>65.15</v>
      </c>
      <c r="H126" s="13">
        <v>78.6</v>
      </c>
      <c r="I126" s="13">
        <f t="shared" si="2"/>
        <v>70.53</v>
      </c>
    </row>
    <row r="127" s="1" customFormat="1" ht="14.25" spans="1:9">
      <c r="A127" s="13">
        <v>125</v>
      </c>
      <c r="B127" s="13" t="s">
        <v>134</v>
      </c>
      <c r="C127" s="13" t="str">
        <f>"21"</f>
        <v>21</v>
      </c>
      <c r="D127" s="13" t="str">
        <f>"08"</f>
        <v>08</v>
      </c>
      <c r="E127" s="13" t="str">
        <f>"20210092108"</f>
        <v>20210092108</v>
      </c>
      <c r="F127" s="14" t="s">
        <v>143</v>
      </c>
      <c r="G127" s="15">
        <v>64.1</v>
      </c>
      <c r="H127" s="13">
        <v>79.8</v>
      </c>
      <c r="I127" s="13">
        <f t="shared" si="2"/>
        <v>70.38</v>
      </c>
    </row>
    <row r="128" s="1" customFormat="1" ht="14.25" spans="1:9">
      <c r="A128" s="13">
        <v>126</v>
      </c>
      <c r="B128" s="13" t="s">
        <v>134</v>
      </c>
      <c r="C128" s="13" t="str">
        <f>"20"</f>
        <v>20</v>
      </c>
      <c r="D128" s="13" t="str">
        <f>"23"</f>
        <v>23</v>
      </c>
      <c r="E128" s="13" t="str">
        <f>"20210092023"</f>
        <v>20210092023</v>
      </c>
      <c r="F128" s="14" t="s">
        <v>144</v>
      </c>
      <c r="G128" s="15">
        <v>70.3</v>
      </c>
      <c r="H128" s="13">
        <v>68.4</v>
      </c>
      <c r="I128" s="13">
        <f t="shared" si="2"/>
        <v>69.54</v>
      </c>
    </row>
    <row r="129" s="1" customFormat="1" ht="14.25" spans="1:9">
      <c r="A129" s="13">
        <v>127</v>
      </c>
      <c r="B129" s="13" t="s">
        <v>134</v>
      </c>
      <c r="C129" s="13" t="str">
        <f>"21"</f>
        <v>21</v>
      </c>
      <c r="D129" s="13" t="str">
        <f>"09"</f>
        <v>09</v>
      </c>
      <c r="E129" s="13" t="str">
        <f>"20210092109"</f>
        <v>20210092109</v>
      </c>
      <c r="F129" s="14" t="s">
        <v>145</v>
      </c>
      <c r="G129" s="15">
        <v>66.5</v>
      </c>
      <c r="H129" s="13">
        <v>71.8</v>
      </c>
      <c r="I129" s="13">
        <f t="shared" si="2"/>
        <v>68.62</v>
      </c>
    </row>
    <row r="130" s="2" customFormat="1" ht="14.25" spans="1:16372">
      <c r="A130" s="13">
        <v>128</v>
      </c>
      <c r="B130" s="16" t="s">
        <v>134</v>
      </c>
      <c r="C130" s="16" t="str">
        <f>"21"</f>
        <v>21</v>
      </c>
      <c r="D130" s="16" t="str">
        <f>"11"</f>
        <v>11</v>
      </c>
      <c r="E130" s="16" t="str">
        <f>"20210092111"</f>
        <v>20210092111</v>
      </c>
      <c r="F130" s="17" t="s">
        <v>146</v>
      </c>
      <c r="G130" s="18">
        <v>58.6</v>
      </c>
      <c r="H130" s="16">
        <v>78.2</v>
      </c>
      <c r="I130" s="16">
        <f t="shared" si="2"/>
        <v>66.44</v>
      </c>
      <c r="XDZ130" s="24"/>
      <c r="XEA130" s="24"/>
      <c r="XEB130" s="24"/>
      <c r="XEC130" s="24"/>
      <c r="XED130" s="24"/>
      <c r="XEE130" s="24"/>
      <c r="XEF130" s="24"/>
      <c r="XEG130" s="24"/>
      <c r="XEH130" s="24"/>
      <c r="XEI130" s="24"/>
      <c r="XEJ130" s="24"/>
      <c r="XEK130" s="24"/>
      <c r="XEL130" s="24"/>
      <c r="XEM130" s="24"/>
      <c r="XEN130" s="24"/>
      <c r="XEO130" s="24"/>
      <c r="XEP130" s="24"/>
      <c r="XEQ130" s="24"/>
      <c r="XER130" s="24"/>
    </row>
    <row r="131" s="2" customFormat="1" ht="14.25" spans="1:16372">
      <c r="A131" s="13">
        <v>129</v>
      </c>
      <c r="B131" s="16" t="s">
        <v>134</v>
      </c>
      <c r="C131" s="16" t="str">
        <f>"20"</f>
        <v>20</v>
      </c>
      <c r="D131" s="16" t="str">
        <f>"02"</f>
        <v>02</v>
      </c>
      <c r="E131" s="16" t="str">
        <f>"20210092002"</f>
        <v>20210092002</v>
      </c>
      <c r="F131" s="17" t="s">
        <v>147</v>
      </c>
      <c r="G131" s="18">
        <v>54.25</v>
      </c>
      <c r="H131" s="16">
        <v>69.8</v>
      </c>
      <c r="I131" s="16">
        <f t="shared" si="2"/>
        <v>60.47</v>
      </c>
      <c r="XDZ131" s="24"/>
      <c r="XEA131" s="24"/>
      <c r="XEB131" s="24"/>
      <c r="XEC131" s="24"/>
      <c r="XED131" s="24"/>
      <c r="XEE131" s="24"/>
      <c r="XEF131" s="24"/>
      <c r="XEG131" s="24"/>
      <c r="XEH131" s="24"/>
      <c r="XEI131" s="24"/>
      <c r="XEJ131" s="24"/>
      <c r="XEK131" s="24"/>
      <c r="XEL131" s="24"/>
      <c r="XEM131" s="24"/>
      <c r="XEN131" s="24"/>
      <c r="XEO131" s="24"/>
      <c r="XEP131" s="24"/>
      <c r="XEQ131" s="24"/>
      <c r="XER131" s="24"/>
    </row>
    <row r="132" s="1" customFormat="1" ht="14.25" spans="1:9">
      <c r="A132" s="13">
        <v>130</v>
      </c>
      <c r="B132" s="13" t="s">
        <v>148</v>
      </c>
      <c r="C132" s="13" t="str">
        <f>"22"</f>
        <v>22</v>
      </c>
      <c r="D132" s="13" t="str">
        <f>"23"</f>
        <v>23</v>
      </c>
      <c r="E132" s="13" t="str">
        <f>"20210102223"</f>
        <v>20210102223</v>
      </c>
      <c r="F132" s="14" t="s">
        <v>149</v>
      </c>
      <c r="G132" s="15">
        <v>84.4</v>
      </c>
      <c r="H132" s="13">
        <v>76.9</v>
      </c>
      <c r="I132" s="13">
        <f t="shared" ref="I132:I157" si="3">G132*0.6+H132*0.4</f>
        <v>81.4</v>
      </c>
    </row>
    <row r="133" s="1" customFormat="1" ht="14.25" spans="1:9">
      <c r="A133" s="13">
        <v>131</v>
      </c>
      <c r="B133" s="13" t="s">
        <v>148</v>
      </c>
      <c r="C133" s="13" t="str">
        <f>"23"</f>
        <v>23</v>
      </c>
      <c r="D133" s="13" t="str">
        <f>"17"</f>
        <v>17</v>
      </c>
      <c r="E133" s="13" t="str">
        <f>"20210102317"</f>
        <v>20210102317</v>
      </c>
      <c r="F133" s="14" t="s">
        <v>150</v>
      </c>
      <c r="G133" s="15">
        <v>74.7</v>
      </c>
      <c r="H133" s="13">
        <v>87.9</v>
      </c>
      <c r="I133" s="13">
        <f t="shared" si="3"/>
        <v>79.98</v>
      </c>
    </row>
    <row r="134" s="1" customFormat="1" ht="14.25" spans="1:9">
      <c r="A134" s="13">
        <v>132</v>
      </c>
      <c r="B134" s="13" t="s">
        <v>148</v>
      </c>
      <c r="C134" s="13" t="str">
        <f>"21"</f>
        <v>21</v>
      </c>
      <c r="D134" s="13" t="str">
        <f>"17"</f>
        <v>17</v>
      </c>
      <c r="E134" s="13" t="str">
        <f>"20210102117"</f>
        <v>20210102117</v>
      </c>
      <c r="F134" s="14" t="s">
        <v>151</v>
      </c>
      <c r="G134" s="15">
        <v>74.6</v>
      </c>
      <c r="H134" s="13">
        <v>84.4</v>
      </c>
      <c r="I134" s="13">
        <f t="shared" si="3"/>
        <v>78.52</v>
      </c>
    </row>
    <row r="135" s="1" customFormat="1" ht="14.25" spans="1:9">
      <c r="A135" s="13">
        <v>133</v>
      </c>
      <c r="B135" s="13" t="s">
        <v>148</v>
      </c>
      <c r="C135" s="13" t="str">
        <f>"22"</f>
        <v>22</v>
      </c>
      <c r="D135" s="13" t="str">
        <f>"30"</f>
        <v>30</v>
      </c>
      <c r="E135" s="13" t="str">
        <f>"20210102230"</f>
        <v>20210102230</v>
      </c>
      <c r="F135" s="14" t="s">
        <v>152</v>
      </c>
      <c r="G135" s="15">
        <v>71.4</v>
      </c>
      <c r="H135" s="13">
        <v>85.7</v>
      </c>
      <c r="I135" s="13">
        <f t="shared" si="3"/>
        <v>77.12</v>
      </c>
    </row>
    <row r="136" s="1" customFormat="1" ht="14.25" spans="1:9">
      <c r="A136" s="13">
        <v>134</v>
      </c>
      <c r="B136" s="13" t="s">
        <v>148</v>
      </c>
      <c r="C136" s="13" t="str">
        <f>"21"</f>
        <v>21</v>
      </c>
      <c r="D136" s="13" t="str">
        <f>"16"</f>
        <v>16</v>
      </c>
      <c r="E136" s="13" t="str">
        <f>"20210102116"</f>
        <v>20210102116</v>
      </c>
      <c r="F136" s="14" t="s">
        <v>153</v>
      </c>
      <c r="G136" s="15">
        <v>74.3</v>
      </c>
      <c r="H136" s="13">
        <v>78.1</v>
      </c>
      <c r="I136" s="13">
        <f t="shared" si="3"/>
        <v>75.82</v>
      </c>
    </row>
    <row r="137" s="1" customFormat="1" ht="14.25" spans="1:9">
      <c r="A137" s="13">
        <v>135</v>
      </c>
      <c r="B137" s="13" t="s">
        <v>148</v>
      </c>
      <c r="C137" s="13" t="str">
        <f>"23"</f>
        <v>23</v>
      </c>
      <c r="D137" s="13" t="str">
        <f>"14"</f>
        <v>14</v>
      </c>
      <c r="E137" s="13" t="str">
        <f>"20210102314"</f>
        <v>20210102314</v>
      </c>
      <c r="F137" s="14" t="s">
        <v>154</v>
      </c>
      <c r="G137" s="15">
        <v>72.7</v>
      </c>
      <c r="H137" s="13">
        <v>79.8</v>
      </c>
      <c r="I137" s="13">
        <f t="shared" si="3"/>
        <v>75.54</v>
      </c>
    </row>
    <row r="138" s="1" customFormat="1" ht="14.25" spans="1:9">
      <c r="A138" s="13">
        <v>136</v>
      </c>
      <c r="B138" s="13" t="s">
        <v>148</v>
      </c>
      <c r="C138" s="13" t="str">
        <f>"22"</f>
        <v>22</v>
      </c>
      <c r="D138" s="13" t="str">
        <f>"04"</f>
        <v>04</v>
      </c>
      <c r="E138" s="13" t="str">
        <f>"20210102204"</f>
        <v>20210102204</v>
      </c>
      <c r="F138" s="14" t="s">
        <v>155</v>
      </c>
      <c r="G138" s="15">
        <v>68.15</v>
      </c>
      <c r="H138" s="13">
        <v>80</v>
      </c>
      <c r="I138" s="13">
        <f t="shared" si="3"/>
        <v>72.89</v>
      </c>
    </row>
    <row r="139" s="1" customFormat="1" ht="14.25" spans="1:9">
      <c r="A139" s="13">
        <v>137</v>
      </c>
      <c r="B139" s="13" t="s">
        <v>148</v>
      </c>
      <c r="C139" s="13" t="str">
        <f>"23"</f>
        <v>23</v>
      </c>
      <c r="D139" s="13" t="str">
        <f>"25"</f>
        <v>25</v>
      </c>
      <c r="E139" s="13" t="str">
        <f>"20210102325"</f>
        <v>20210102325</v>
      </c>
      <c r="F139" s="14" t="s">
        <v>156</v>
      </c>
      <c r="G139" s="15">
        <v>67.5</v>
      </c>
      <c r="H139" s="13">
        <v>80.1</v>
      </c>
      <c r="I139" s="13">
        <f t="shared" si="3"/>
        <v>72.54</v>
      </c>
    </row>
    <row r="140" s="1" customFormat="1" ht="14.25" spans="1:9">
      <c r="A140" s="13">
        <v>138</v>
      </c>
      <c r="B140" s="13" t="s">
        <v>148</v>
      </c>
      <c r="C140" s="13" t="str">
        <f>"23"</f>
        <v>23</v>
      </c>
      <c r="D140" s="13" t="str">
        <f>"02"</f>
        <v>02</v>
      </c>
      <c r="E140" s="13" t="str">
        <f>"20210102302"</f>
        <v>20210102302</v>
      </c>
      <c r="F140" s="14" t="s">
        <v>157</v>
      </c>
      <c r="G140" s="15">
        <v>66.15</v>
      </c>
      <c r="H140" s="13">
        <v>81.6</v>
      </c>
      <c r="I140" s="13">
        <f t="shared" si="3"/>
        <v>72.33</v>
      </c>
    </row>
    <row r="141" s="1" customFormat="1" ht="14.25" spans="1:9">
      <c r="A141" s="13">
        <v>139</v>
      </c>
      <c r="B141" s="13" t="s">
        <v>148</v>
      </c>
      <c r="C141" s="13" t="str">
        <f>"21"</f>
        <v>21</v>
      </c>
      <c r="D141" s="13" t="str">
        <f>"18"</f>
        <v>18</v>
      </c>
      <c r="E141" s="13" t="str">
        <f>"20210102118"</f>
        <v>20210102118</v>
      </c>
      <c r="F141" s="14" t="s">
        <v>158</v>
      </c>
      <c r="G141" s="15">
        <v>65.9</v>
      </c>
      <c r="H141" s="13">
        <v>79.1</v>
      </c>
      <c r="I141" s="13">
        <f t="shared" si="3"/>
        <v>71.18</v>
      </c>
    </row>
    <row r="142" s="1" customFormat="1" ht="14.25" spans="1:9">
      <c r="A142" s="13">
        <v>140</v>
      </c>
      <c r="B142" s="13" t="s">
        <v>148</v>
      </c>
      <c r="C142" s="13" t="str">
        <f>"23"</f>
        <v>23</v>
      </c>
      <c r="D142" s="13" t="str">
        <f>"07"</f>
        <v>07</v>
      </c>
      <c r="E142" s="13" t="str">
        <f>"20210102307"</f>
        <v>20210102307</v>
      </c>
      <c r="F142" s="14" t="s">
        <v>159</v>
      </c>
      <c r="G142" s="15">
        <v>66.3</v>
      </c>
      <c r="H142" s="13">
        <v>78.2</v>
      </c>
      <c r="I142" s="13">
        <f t="shared" si="3"/>
        <v>71.06</v>
      </c>
    </row>
    <row r="143" s="2" customFormat="1" ht="14.25" spans="1:16372">
      <c r="A143" s="13">
        <v>141</v>
      </c>
      <c r="B143" s="16" t="s">
        <v>148</v>
      </c>
      <c r="C143" s="16" t="str">
        <f>"22"</f>
        <v>22</v>
      </c>
      <c r="D143" s="16" t="str">
        <f>"08"</f>
        <v>08</v>
      </c>
      <c r="E143" s="16" t="str">
        <f>"20210102208"</f>
        <v>20210102208</v>
      </c>
      <c r="F143" s="17" t="s">
        <v>160</v>
      </c>
      <c r="G143" s="18">
        <v>70.05</v>
      </c>
      <c r="H143" s="16">
        <v>72.3</v>
      </c>
      <c r="I143" s="16">
        <f t="shared" si="3"/>
        <v>70.95</v>
      </c>
      <c r="XDZ143" s="24"/>
      <c r="XEA143" s="24"/>
      <c r="XEB143" s="24"/>
      <c r="XEC143" s="24"/>
      <c r="XED143" s="24"/>
      <c r="XEE143" s="24"/>
      <c r="XEF143" s="24"/>
      <c r="XEG143" s="24"/>
      <c r="XEH143" s="24"/>
      <c r="XEI143" s="24"/>
      <c r="XEJ143" s="24"/>
      <c r="XEK143" s="24"/>
      <c r="XEL143" s="24"/>
      <c r="XEM143" s="24"/>
      <c r="XEN143" s="24"/>
      <c r="XEO143" s="24"/>
      <c r="XEP143" s="24"/>
      <c r="XEQ143" s="24"/>
      <c r="XER143" s="24"/>
    </row>
    <row r="144" s="2" customFormat="1" ht="14.25" spans="1:16372">
      <c r="A144" s="13">
        <v>142</v>
      </c>
      <c r="B144" s="16" t="s">
        <v>148</v>
      </c>
      <c r="C144" s="16" t="str">
        <f>"22"</f>
        <v>22</v>
      </c>
      <c r="D144" s="16" t="str">
        <f>"03"</f>
        <v>03</v>
      </c>
      <c r="E144" s="16" t="str">
        <f>"20210102203"</f>
        <v>20210102203</v>
      </c>
      <c r="F144" s="17" t="s">
        <v>161</v>
      </c>
      <c r="G144" s="18">
        <v>64.4</v>
      </c>
      <c r="H144" s="16">
        <v>76.7</v>
      </c>
      <c r="I144" s="16">
        <f t="shared" si="3"/>
        <v>69.32</v>
      </c>
      <c r="XDZ144" s="24"/>
      <c r="XEA144" s="24"/>
      <c r="XEB144" s="24"/>
      <c r="XEC144" s="24"/>
      <c r="XED144" s="24"/>
      <c r="XEE144" s="24"/>
      <c r="XEF144" s="24"/>
      <c r="XEG144" s="24"/>
      <c r="XEH144" s="24"/>
      <c r="XEI144" s="24"/>
      <c r="XEJ144" s="24"/>
      <c r="XEK144" s="24"/>
      <c r="XEL144" s="24"/>
      <c r="XEM144" s="24"/>
      <c r="XEN144" s="24"/>
      <c r="XEO144" s="24"/>
      <c r="XEP144" s="24"/>
      <c r="XEQ144" s="24"/>
      <c r="XER144" s="24"/>
    </row>
    <row r="145" s="2" customFormat="1" ht="14.25" spans="1:16372">
      <c r="A145" s="13">
        <v>143</v>
      </c>
      <c r="B145" s="16" t="s">
        <v>148</v>
      </c>
      <c r="C145" s="16" t="str">
        <f>"22"</f>
        <v>22</v>
      </c>
      <c r="D145" s="16" t="str">
        <f>"06"</f>
        <v>06</v>
      </c>
      <c r="E145" s="16" t="str">
        <f>"20210102206"</f>
        <v>20210102206</v>
      </c>
      <c r="F145" s="17" t="s">
        <v>162</v>
      </c>
      <c r="G145" s="18">
        <v>67.9</v>
      </c>
      <c r="H145" s="16">
        <v>70.1</v>
      </c>
      <c r="I145" s="16">
        <f t="shared" si="3"/>
        <v>68.78</v>
      </c>
      <c r="XDZ145" s="24"/>
      <c r="XEA145" s="24"/>
      <c r="XEB145" s="24"/>
      <c r="XEC145" s="24"/>
      <c r="XED145" s="24"/>
      <c r="XEE145" s="24"/>
      <c r="XEF145" s="24"/>
      <c r="XEG145" s="24"/>
      <c r="XEH145" s="24"/>
      <c r="XEI145" s="24"/>
      <c r="XEJ145" s="24"/>
      <c r="XEK145" s="24"/>
      <c r="XEL145" s="24"/>
      <c r="XEM145" s="24"/>
      <c r="XEN145" s="24"/>
      <c r="XEO145" s="24"/>
      <c r="XEP145" s="24"/>
      <c r="XEQ145" s="24"/>
      <c r="XER145" s="24"/>
    </row>
    <row r="146" s="2" customFormat="1" ht="14.25" spans="1:16372">
      <c r="A146" s="13">
        <v>144</v>
      </c>
      <c r="B146" s="16" t="s">
        <v>148</v>
      </c>
      <c r="C146" s="16" t="str">
        <f>"22"</f>
        <v>22</v>
      </c>
      <c r="D146" s="16" t="str">
        <f>"12"</f>
        <v>12</v>
      </c>
      <c r="E146" s="16" t="str">
        <f>"20210102212"</f>
        <v>20210102212</v>
      </c>
      <c r="F146" s="17" t="s">
        <v>163</v>
      </c>
      <c r="G146" s="18">
        <v>64.8</v>
      </c>
      <c r="H146" s="16">
        <v>74.2</v>
      </c>
      <c r="I146" s="16">
        <f t="shared" si="3"/>
        <v>68.56</v>
      </c>
      <c r="XDZ146" s="24"/>
      <c r="XEA146" s="24"/>
      <c r="XEB146" s="24"/>
      <c r="XEC146" s="24"/>
      <c r="XED146" s="24"/>
      <c r="XEE146" s="24"/>
      <c r="XEF146" s="24"/>
      <c r="XEG146" s="24"/>
      <c r="XEH146" s="24"/>
      <c r="XEI146" s="24"/>
      <c r="XEJ146" s="24"/>
      <c r="XEK146" s="24"/>
      <c r="XEL146" s="24"/>
      <c r="XEM146" s="24"/>
      <c r="XEN146" s="24"/>
      <c r="XEO146" s="24"/>
      <c r="XEP146" s="24"/>
      <c r="XEQ146" s="24"/>
      <c r="XER146" s="24"/>
    </row>
    <row r="147" s="1" customFormat="1" ht="14.25" spans="1:9">
      <c r="A147" s="13">
        <v>145</v>
      </c>
      <c r="B147" s="13" t="s">
        <v>164</v>
      </c>
      <c r="C147" s="13" t="str">
        <f>"25"</f>
        <v>25</v>
      </c>
      <c r="D147" s="13" t="str">
        <f>"18"</f>
        <v>18</v>
      </c>
      <c r="E147" s="13" t="str">
        <f>"20210112518"</f>
        <v>20210112518</v>
      </c>
      <c r="F147" s="14" t="s">
        <v>165</v>
      </c>
      <c r="G147" s="15">
        <v>81</v>
      </c>
      <c r="H147" s="13">
        <v>87.2</v>
      </c>
      <c r="I147" s="13">
        <f t="shared" si="3"/>
        <v>83.48</v>
      </c>
    </row>
    <row r="148" s="1" customFormat="1" ht="14.25" spans="1:9">
      <c r="A148" s="13">
        <v>146</v>
      </c>
      <c r="B148" s="13" t="s">
        <v>164</v>
      </c>
      <c r="C148" s="13" t="str">
        <f>"24"</f>
        <v>24</v>
      </c>
      <c r="D148" s="13" t="str">
        <f>"22"</f>
        <v>22</v>
      </c>
      <c r="E148" s="13" t="str">
        <f>"20210112422"</f>
        <v>20210112422</v>
      </c>
      <c r="F148" s="14" t="s">
        <v>166</v>
      </c>
      <c r="G148" s="15">
        <v>79.8</v>
      </c>
      <c r="H148" s="13">
        <v>87.8</v>
      </c>
      <c r="I148" s="13">
        <f t="shared" si="3"/>
        <v>83</v>
      </c>
    </row>
    <row r="149" s="1" customFormat="1" ht="14.25" spans="1:9">
      <c r="A149" s="13">
        <v>147</v>
      </c>
      <c r="B149" s="13" t="s">
        <v>164</v>
      </c>
      <c r="C149" s="13" t="str">
        <f>"25"</f>
        <v>25</v>
      </c>
      <c r="D149" s="13" t="str">
        <f>"08"</f>
        <v>08</v>
      </c>
      <c r="E149" s="13" t="str">
        <f>"20210112508"</f>
        <v>20210112508</v>
      </c>
      <c r="F149" s="14" t="s">
        <v>167</v>
      </c>
      <c r="G149" s="15">
        <v>77.1</v>
      </c>
      <c r="H149" s="13">
        <v>85</v>
      </c>
      <c r="I149" s="13">
        <f t="shared" si="3"/>
        <v>80.26</v>
      </c>
    </row>
    <row r="150" s="1" customFormat="1" ht="14.25" spans="1:9">
      <c r="A150" s="13">
        <v>148</v>
      </c>
      <c r="B150" s="13" t="s">
        <v>164</v>
      </c>
      <c r="C150" s="13" t="str">
        <f>"25"</f>
        <v>25</v>
      </c>
      <c r="D150" s="13" t="str">
        <f>"03"</f>
        <v>03</v>
      </c>
      <c r="E150" s="13" t="str">
        <f>"20210112503"</f>
        <v>20210112503</v>
      </c>
      <c r="F150" s="14" t="s">
        <v>168</v>
      </c>
      <c r="G150" s="15">
        <v>75.2</v>
      </c>
      <c r="H150" s="13">
        <v>87</v>
      </c>
      <c r="I150" s="13">
        <f t="shared" si="3"/>
        <v>79.92</v>
      </c>
    </row>
    <row r="151" s="1" customFormat="1" ht="14.25" spans="1:9">
      <c r="A151" s="13">
        <v>149</v>
      </c>
      <c r="B151" s="13" t="s">
        <v>164</v>
      </c>
      <c r="C151" s="13" t="str">
        <f>"24"</f>
        <v>24</v>
      </c>
      <c r="D151" s="13" t="str">
        <f>"04"</f>
        <v>04</v>
      </c>
      <c r="E151" s="13" t="str">
        <f>"20210112404"</f>
        <v>20210112404</v>
      </c>
      <c r="F151" s="14" t="s">
        <v>169</v>
      </c>
      <c r="G151" s="15">
        <v>76.9</v>
      </c>
      <c r="H151" s="13">
        <v>83.6</v>
      </c>
      <c r="I151" s="13">
        <f t="shared" si="3"/>
        <v>79.58</v>
      </c>
    </row>
    <row r="152" s="1" customFormat="1" ht="14.25" spans="1:9">
      <c r="A152" s="13">
        <v>150</v>
      </c>
      <c r="B152" s="13" t="s">
        <v>164</v>
      </c>
      <c r="C152" s="13" t="str">
        <f>"25"</f>
        <v>25</v>
      </c>
      <c r="D152" s="13" t="str">
        <f>"26"</f>
        <v>26</v>
      </c>
      <c r="E152" s="13" t="str">
        <f>"20210112526"</f>
        <v>20210112526</v>
      </c>
      <c r="F152" s="14" t="s">
        <v>170</v>
      </c>
      <c r="G152" s="15">
        <v>81</v>
      </c>
      <c r="H152" s="13">
        <v>75.6</v>
      </c>
      <c r="I152" s="13">
        <f t="shared" si="3"/>
        <v>78.84</v>
      </c>
    </row>
    <row r="153" s="1" customFormat="1" ht="14.25" spans="1:9">
      <c r="A153" s="13">
        <v>151</v>
      </c>
      <c r="B153" s="13" t="s">
        <v>164</v>
      </c>
      <c r="C153" s="13" t="str">
        <f t="shared" ref="C153:C160" si="4">"24"</f>
        <v>24</v>
      </c>
      <c r="D153" s="13" t="str">
        <f>"25"</f>
        <v>25</v>
      </c>
      <c r="E153" s="13" t="str">
        <f>"20210112425"</f>
        <v>20210112425</v>
      </c>
      <c r="F153" s="14" t="s">
        <v>171</v>
      </c>
      <c r="G153" s="15">
        <v>70.75</v>
      </c>
      <c r="H153" s="13">
        <v>88.2</v>
      </c>
      <c r="I153" s="13">
        <f t="shared" si="3"/>
        <v>77.73</v>
      </c>
    </row>
    <row r="154" s="1" customFormat="1" ht="14.25" spans="1:9">
      <c r="A154" s="13">
        <v>152</v>
      </c>
      <c r="B154" s="13" t="s">
        <v>164</v>
      </c>
      <c r="C154" s="13" t="str">
        <f t="shared" si="4"/>
        <v>24</v>
      </c>
      <c r="D154" s="13" t="str">
        <f>"13"</f>
        <v>13</v>
      </c>
      <c r="E154" s="13" t="str">
        <f>"20210112413"</f>
        <v>20210112413</v>
      </c>
      <c r="F154" s="14" t="s">
        <v>172</v>
      </c>
      <c r="G154" s="15">
        <v>78.3</v>
      </c>
      <c r="H154" s="13">
        <v>76</v>
      </c>
      <c r="I154" s="13">
        <f t="shared" si="3"/>
        <v>77.38</v>
      </c>
    </row>
    <row r="155" s="1" customFormat="1" ht="14.25" spans="1:9">
      <c r="A155" s="13">
        <v>153</v>
      </c>
      <c r="B155" s="13" t="s">
        <v>164</v>
      </c>
      <c r="C155" s="13" t="str">
        <f t="shared" si="4"/>
        <v>24</v>
      </c>
      <c r="D155" s="13" t="str">
        <f>"18"</f>
        <v>18</v>
      </c>
      <c r="E155" s="13" t="str">
        <f>"20210112418"</f>
        <v>20210112418</v>
      </c>
      <c r="F155" s="14" t="s">
        <v>173</v>
      </c>
      <c r="G155" s="15">
        <v>69.1</v>
      </c>
      <c r="H155" s="13">
        <v>86.8</v>
      </c>
      <c r="I155" s="13">
        <f t="shared" si="3"/>
        <v>76.18</v>
      </c>
    </row>
    <row r="156" s="1" customFormat="1" ht="14.25" spans="1:9">
      <c r="A156" s="13">
        <v>154</v>
      </c>
      <c r="B156" s="13" t="s">
        <v>164</v>
      </c>
      <c r="C156" s="13" t="str">
        <f t="shared" si="4"/>
        <v>24</v>
      </c>
      <c r="D156" s="13" t="str">
        <f>"21"</f>
        <v>21</v>
      </c>
      <c r="E156" s="13" t="str">
        <f>"20210112421"</f>
        <v>20210112421</v>
      </c>
      <c r="F156" s="14" t="s">
        <v>174</v>
      </c>
      <c r="G156" s="15">
        <v>71.15</v>
      </c>
      <c r="H156" s="13">
        <v>80.8</v>
      </c>
      <c r="I156" s="13">
        <f t="shared" si="3"/>
        <v>75.01</v>
      </c>
    </row>
    <row r="157" s="1" customFormat="1" ht="14.25" spans="1:9">
      <c r="A157" s="13">
        <v>155</v>
      </c>
      <c r="B157" s="13" t="s">
        <v>164</v>
      </c>
      <c r="C157" s="13" t="str">
        <f t="shared" si="4"/>
        <v>24</v>
      </c>
      <c r="D157" s="13" t="str">
        <f>"24"</f>
        <v>24</v>
      </c>
      <c r="E157" s="13" t="str">
        <f>"20210112424"</f>
        <v>20210112424</v>
      </c>
      <c r="F157" s="14" t="s">
        <v>175</v>
      </c>
      <c r="G157" s="15">
        <v>72.15</v>
      </c>
      <c r="H157" s="13">
        <v>78.6</v>
      </c>
      <c r="I157" s="13">
        <f t="shared" si="3"/>
        <v>74.73</v>
      </c>
    </row>
    <row r="158" s="2" customFormat="1" ht="14.25" spans="1:16372">
      <c r="A158" s="13">
        <v>156</v>
      </c>
      <c r="B158" s="16" t="s">
        <v>164</v>
      </c>
      <c r="C158" s="16" t="str">
        <f t="shared" si="4"/>
        <v>24</v>
      </c>
      <c r="D158" s="16" t="str">
        <f>"17"</f>
        <v>17</v>
      </c>
      <c r="E158" s="16" t="str">
        <f>"20210112417"</f>
        <v>20210112417</v>
      </c>
      <c r="F158" s="17" t="s">
        <v>176</v>
      </c>
      <c r="G158" s="18">
        <v>65.7</v>
      </c>
      <c r="H158" s="16">
        <v>81.6</v>
      </c>
      <c r="I158" s="16">
        <f t="shared" ref="I158:I221" si="5">G158*0.6+H158*0.4</f>
        <v>72.06</v>
      </c>
      <c r="XDZ158" s="24"/>
      <c r="XEA158" s="24"/>
      <c r="XEB158" s="24"/>
      <c r="XEC158" s="24"/>
      <c r="XED158" s="24"/>
      <c r="XEE158" s="24"/>
      <c r="XEF158" s="24"/>
      <c r="XEG158" s="24"/>
      <c r="XEH158" s="24"/>
      <c r="XEI158" s="24"/>
      <c r="XEJ158" s="24"/>
      <c r="XEK158" s="24"/>
      <c r="XEL158" s="24"/>
      <c r="XEM158" s="24"/>
      <c r="XEN158" s="24"/>
      <c r="XEO158" s="24"/>
      <c r="XEP158" s="24"/>
      <c r="XEQ158" s="24"/>
      <c r="XER158" s="24"/>
    </row>
    <row r="159" s="2" customFormat="1" ht="14.25" spans="1:16372">
      <c r="A159" s="13">
        <v>157</v>
      </c>
      <c r="B159" s="16" t="s">
        <v>164</v>
      </c>
      <c r="C159" s="16" t="str">
        <f t="shared" si="4"/>
        <v>24</v>
      </c>
      <c r="D159" s="16" t="str">
        <f>"02"</f>
        <v>02</v>
      </c>
      <c r="E159" s="16" t="str">
        <f>"20210112402"</f>
        <v>20210112402</v>
      </c>
      <c r="F159" s="17" t="s">
        <v>177</v>
      </c>
      <c r="G159" s="18">
        <v>68</v>
      </c>
      <c r="H159" s="16">
        <v>75.8</v>
      </c>
      <c r="I159" s="16">
        <f t="shared" si="5"/>
        <v>71.12</v>
      </c>
      <c r="XDZ159" s="24"/>
      <c r="XEA159" s="24"/>
      <c r="XEB159" s="24"/>
      <c r="XEC159" s="24"/>
      <c r="XED159" s="24"/>
      <c r="XEE159" s="24"/>
      <c r="XEF159" s="24"/>
      <c r="XEG159" s="24"/>
      <c r="XEH159" s="24"/>
      <c r="XEI159" s="24"/>
      <c r="XEJ159" s="24"/>
      <c r="XEK159" s="24"/>
      <c r="XEL159" s="24"/>
      <c r="XEM159" s="24"/>
      <c r="XEN159" s="24"/>
      <c r="XEO159" s="24"/>
      <c r="XEP159" s="24"/>
      <c r="XEQ159" s="24"/>
      <c r="XER159" s="24"/>
    </row>
    <row r="160" s="3" customFormat="1" ht="20" customHeight="1" spans="1:16363">
      <c r="A160" s="13">
        <v>158</v>
      </c>
      <c r="B160" s="19" t="s">
        <v>164</v>
      </c>
      <c r="C160" s="19" t="str">
        <f t="shared" si="4"/>
        <v>24</v>
      </c>
      <c r="D160" s="19" t="str">
        <f>"12"</f>
        <v>12</v>
      </c>
      <c r="E160" s="19" t="str">
        <f>"20210112412"</f>
        <v>20210112412</v>
      </c>
      <c r="F160" s="20" t="s">
        <v>178</v>
      </c>
      <c r="G160" s="21">
        <v>59.3</v>
      </c>
      <c r="H160" s="19">
        <v>87</v>
      </c>
      <c r="I160" s="19">
        <f t="shared" si="5"/>
        <v>70.38</v>
      </c>
      <c r="J160" s="22"/>
      <c r="XDV160" s="23"/>
      <c r="XDW160" s="23"/>
      <c r="XDX160" s="23"/>
      <c r="XDY160" s="23"/>
      <c r="XDZ160" s="23"/>
      <c r="XEA160" s="23"/>
      <c r="XEB160" s="23"/>
      <c r="XEC160" s="23"/>
      <c r="XED160" s="23"/>
      <c r="XEE160" s="23"/>
      <c r="XEF160" s="23"/>
      <c r="XEG160" s="23"/>
      <c r="XEH160" s="23"/>
      <c r="XEI160" s="23"/>
    </row>
    <row r="161" s="3" customFormat="1" ht="20" customHeight="1" spans="1:16363">
      <c r="A161" s="13">
        <v>159</v>
      </c>
      <c r="B161" s="19" t="s">
        <v>164</v>
      </c>
      <c r="C161" s="19" t="str">
        <f>"25"</f>
        <v>25</v>
      </c>
      <c r="D161" s="19" t="str">
        <f>"16"</f>
        <v>16</v>
      </c>
      <c r="E161" s="19" t="str">
        <f>"20210112516"</f>
        <v>20210112516</v>
      </c>
      <c r="F161" s="20" t="s">
        <v>179</v>
      </c>
      <c r="G161" s="21">
        <v>63</v>
      </c>
      <c r="H161" s="19">
        <v>80.8</v>
      </c>
      <c r="I161" s="19">
        <f t="shared" si="5"/>
        <v>70.12</v>
      </c>
      <c r="J161" s="22"/>
      <c r="XDV161" s="23"/>
      <c r="XDW161" s="23"/>
      <c r="XDX161" s="23"/>
      <c r="XDY161" s="23"/>
      <c r="XDZ161" s="23"/>
      <c r="XEA161" s="23"/>
      <c r="XEB161" s="23"/>
      <c r="XEC161" s="23"/>
      <c r="XED161" s="23"/>
      <c r="XEE161" s="23"/>
      <c r="XEF161" s="23"/>
      <c r="XEG161" s="23"/>
      <c r="XEH161" s="23"/>
      <c r="XEI161" s="23"/>
    </row>
    <row r="162" s="1" customFormat="1" ht="14.25" spans="1:9">
      <c r="A162" s="13">
        <v>160</v>
      </c>
      <c r="B162" s="13" t="s">
        <v>180</v>
      </c>
      <c r="C162" s="13" t="str">
        <f>"28"</f>
        <v>28</v>
      </c>
      <c r="D162" s="13" t="str">
        <f>"02"</f>
        <v>02</v>
      </c>
      <c r="E162" s="13" t="str">
        <f>"20210122802"</f>
        <v>20210122802</v>
      </c>
      <c r="F162" s="14" t="s">
        <v>181</v>
      </c>
      <c r="G162" s="15">
        <v>74.1</v>
      </c>
      <c r="H162" s="13">
        <v>76.6</v>
      </c>
      <c r="I162" s="13">
        <f t="shared" si="5"/>
        <v>75.1</v>
      </c>
    </row>
    <row r="163" s="1" customFormat="1" ht="14.25" spans="1:9">
      <c r="A163" s="13">
        <v>161</v>
      </c>
      <c r="B163" s="13" t="s">
        <v>180</v>
      </c>
      <c r="C163" s="13" t="str">
        <f>"27"</f>
        <v>27</v>
      </c>
      <c r="D163" s="13" t="str">
        <f>"15"</f>
        <v>15</v>
      </c>
      <c r="E163" s="13" t="str">
        <f>"20210122715"</f>
        <v>20210122715</v>
      </c>
      <c r="F163" s="14" t="s">
        <v>179</v>
      </c>
      <c r="G163" s="15">
        <v>64.4</v>
      </c>
      <c r="H163" s="13">
        <v>81.8</v>
      </c>
      <c r="I163" s="13">
        <f t="shared" si="5"/>
        <v>71.36</v>
      </c>
    </row>
    <row r="164" s="1" customFormat="1" ht="14.25" spans="1:9">
      <c r="A164" s="13">
        <v>162</v>
      </c>
      <c r="B164" s="13" t="s">
        <v>180</v>
      </c>
      <c r="C164" s="13" t="str">
        <f>"26"</f>
        <v>26</v>
      </c>
      <c r="D164" s="13" t="str">
        <f>"12"</f>
        <v>12</v>
      </c>
      <c r="E164" s="13" t="str">
        <f>"20210122612"</f>
        <v>20210122612</v>
      </c>
      <c r="F164" s="14" t="s">
        <v>182</v>
      </c>
      <c r="G164" s="15">
        <v>69.6</v>
      </c>
      <c r="H164" s="13">
        <v>73.8</v>
      </c>
      <c r="I164" s="13">
        <f t="shared" si="5"/>
        <v>71.28</v>
      </c>
    </row>
    <row r="165" s="1" customFormat="1" ht="14.25" spans="1:9">
      <c r="A165" s="13">
        <v>163</v>
      </c>
      <c r="B165" s="13" t="s">
        <v>180</v>
      </c>
      <c r="C165" s="13" t="str">
        <f>"27"</f>
        <v>27</v>
      </c>
      <c r="D165" s="13" t="str">
        <f>"07"</f>
        <v>07</v>
      </c>
      <c r="E165" s="13" t="str">
        <f>"20210122707"</f>
        <v>20210122707</v>
      </c>
      <c r="F165" s="14" t="s">
        <v>183</v>
      </c>
      <c r="G165" s="15">
        <v>65.3</v>
      </c>
      <c r="H165" s="13">
        <v>79.2</v>
      </c>
      <c r="I165" s="13">
        <f t="shared" si="5"/>
        <v>70.86</v>
      </c>
    </row>
    <row r="166" s="1" customFormat="1" ht="14.25" spans="1:9">
      <c r="A166" s="13">
        <v>164</v>
      </c>
      <c r="B166" s="13" t="s">
        <v>180</v>
      </c>
      <c r="C166" s="13" t="str">
        <f>"26"</f>
        <v>26</v>
      </c>
      <c r="D166" s="13" t="str">
        <f>"16"</f>
        <v>16</v>
      </c>
      <c r="E166" s="13" t="str">
        <f>"20210122616"</f>
        <v>20210122616</v>
      </c>
      <c r="F166" s="14" t="s">
        <v>184</v>
      </c>
      <c r="G166" s="15">
        <v>61.7</v>
      </c>
      <c r="H166" s="13">
        <v>81.8</v>
      </c>
      <c r="I166" s="13">
        <f t="shared" si="5"/>
        <v>69.74</v>
      </c>
    </row>
    <row r="167" s="1" customFormat="1" ht="14.25" spans="1:9">
      <c r="A167" s="13">
        <v>165</v>
      </c>
      <c r="B167" s="13" t="s">
        <v>180</v>
      </c>
      <c r="C167" s="13" t="str">
        <f>"26"</f>
        <v>26</v>
      </c>
      <c r="D167" s="13" t="str">
        <f>"29"</f>
        <v>29</v>
      </c>
      <c r="E167" s="13" t="str">
        <f>"20210122629"</f>
        <v>20210122629</v>
      </c>
      <c r="F167" s="14" t="s">
        <v>185</v>
      </c>
      <c r="G167" s="15">
        <v>66.3</v>
      </c>
      <c r="H167" s="13">
        <v>74.6</v>
      </c>
      <c r="I167" s="13">
        <f t="shared" si="5"/>
        <v>69.62</v>
      </c>
    </row>
    <row r="168" s="1" customFormat="1" ht="14.25" spans="1:9">
      <c r="A168" s="13">
        <v>166</v>
      </c>
      <c r="B168" s="13" t="s">
        <v>180</v>
      </c>
      <c r="C168" s="13" t="str">
        <f>"27"</f>
        <v>27</v>
      </c>
      <c r="D168" s="13" t="str">
        <f>"13"</f>
        <v>13</v>
      </c>
      <c r="E168" s="13" t="str">
        <f>"20210122713"</f>
        <v>20210122713</v>
      </c>
      <c r="F168" s="14" t="s">
        <v>186</v>
      </c>
      <c r="G168" s="15">
        <v>62.3</v>
      </c>
      <c r="H168" s="13">
        <v>79.6</v>
      </c>
      <c r="I168" s="13">
        <f t="shared" si="5"/>
        <v>69.22</v>
      </c>
    </row>
    <row r="169" s="1" customFormat="1" ht="14.25" spans="1:9">
      <c r="A169" s="13">
        <v>167</v>
      </c>
      <c r="B169" s="13" t="s">
        <v>180</v>
      </c>
      <c r="C169" s="13" t="str">
        <f>"27"</f>
        <v>27</v>
      </c>
      <c r="D169" s="13" t="str">
        <f>"02"</f>
        <v>02</v>
      </c>
      <c r="E169" s="13" t="str">
        <f>"20210122702"</f>
        <v>20210122702</v>
      </c>
      <c r="F169" s="14" t="s">
        <v>187</v>
      </c>
      <c r="G169" s="15">
        <v>59</v>
      </c>
      <c r="H169" s="13">
        <v>83.6</v>
      </c>
      <c r="I169" s="13">
        <f t="shared" si="5"/>
        <v>68.84</v>
      </c>
    </row>
    <row r="170" s="1" customFormat="1" ht="14.25" spans="1:9">
      <c r="A170" s="13">
        <v>168</v>
      </c>
      <c r="B170" s="13" t="s">
        <v>180</v>
      </c>
      <c r="C170" s="13" t="str">
        <f>"26"</f>
        <v>26</v>
      </c>
      <c r="D170" s="13" t="str">
        <f>"25"</f>
        <v>25</v>
      </c>
      <c r="E170" s="13" t="str">
        <f>"20210122625"</f>
        <v>20210122625</v>
      </c>
      <c r="F170" s="14" t="s">
        <v>188</v>
      </c>
      <c r="G170" s="15">
        <v>58.9</v>
      </c>
      <c r="H170" s="13">
        <v>83.6</v>
      </c>
      <c r="I170" s="13">
        <f t="shared" si="5"/>
        <v>68.78</v>
      </c>
    </row>
    <row r="171" s="1" customFormat="1" ht="14.25" spans="1:9">
      <c r="A171" s="13">
        <v>169</v>
      </c>
      <c r="B171" s="13" t="s">
        <v>180</v>
      </c>
      <c r="C171" s="13" t="str">
        <f>"28"</f>
        <v>28</v>
      </c>
      <c r="D171" s="13" t="str">
        <f>"04"</f>
        <v>04</v>
      </c>
      <c r="E171" s="13" t="str">
        <f>"20210122804"</f>
        <v>20210122804</v>
      </c>
      <c r="F171" s="14" t="s">
        <v>189</v>
      </c>
      <c r="G171" s="15">
        <v>56.35</v>
      </c>
      <c r="H171" s="13">
        <v>83.6</v>
      </c>
      <c r="I171" s="13">
        <f t="shared" si="5"/>
        <v>67.25</v>
      </c>
    </row>
    <row r="172" s="1" customFormat="1" ht="14.25" spans="1:9">
      <c r="A172" s="13">
        <v>170</v>
      </c>
      <c r="B172" s="13" t="s">
        <v>180</v>
      </c>
      <c r="C172" s="13" t="str">
        <f>"26"</f>
        <v>26</v>
      </c>
      <c r="D172" s="13" t="str">
        <f>"17"</f>
        <v>17</v>
      </c>
      <c r="E172" s="13" t="str">
        <f>"20210122617"</f>
        <v>20210122617</v>
      </c>
      <c r="F172" s="14" t="s">
        <v>190</v>
      </c>
      <c r="G172" s="15">
        <v>64.15</v>
      </c>
      <c r="H172" s="13">
        <v>71.8</v>
      </c>
      <c r="I172" s="13">
        <f t="shared" si="5"/>
        <v>67.21</v>
      </c>
    </row>
    <row r="173" s="1" customFormat="1" ht="14.25" spans="1:9">
      <c r="A173" s="13">
        <v>171</v>
      </c>
      <c r="B173" s="13" t="s">
        <v>180</v>
      </c>
      <c r="C173" s="13" t="str">
        <f>"27"</f>
        <v>27</v>
      </c>
      <c r="D173" s="13" t="str">
        <f>"17"</f>
        <v>17</v>
      </c>
      <c r="E173" s="13" t="str">
        <f>"20210122717"</f>
        <v>20210122717</v>
      </c>
      <c r="F173" s="14" t="s">
        <v>191</v>
      </c>
      <c r="G173" s="15">
        <v>67.1</v>
      </c>
      <c r="H173" s="13">
        <v>67.2</v>
      </c>
      <c r="I173" s="13">
        <f t="shared" si="5"/>
        <v>67.14</v>
      </c>
    </row>
    <row r="174" s="1" customFormat="1" ht="14.25" spans="1:9">
      <c r="A174" s="13">
        <v>172</v>
      </c>
      <c r="B174" s="13" t="s">
        <v>180</v>
      </c>
      <c r="C174" s="13" t="str">
        <f>"26"</f>
        <v>26</v>
      </c>
      <c r="D174" s="13" t="str">
        <f>"28"</f>
        <v>28</v>
      </c>
      <c r="E174" s="13" t="str">
        <f>"20210122628"</f>
        <v>20210122628</v>
      </c>
      <c r="F174" s="14" t="s">
        <v>192</v>
      </c>
      <c r="G174" s="15">
        <v>55.9</v>
      </c>
      <c r="H174" s="13">
        <v>81.4</v>
      </c>
      <c r="I174" s="13">
        <f t="shared" si="5"/>
        <v>66.1</v>
      </c>
    </row>
    <row r="175" s="2" customFormat="1" ht="14.25" spans="1:16372">
      <c r="A175" s="13">
        <v>173</v>
      </c>
      <c r="B175" s="16" t="s">
        <v>180</v>
      </c>
      <c r="C175" s="16" t="str">
        <f>"27"</f>
        <v>27</v>
      </c>
      <c r="D175" s="16" t="str">
        <f>"08"</f>
        <v>08</v>
      </c>
      <c r="E175" s="16" t="str">
        <f>"20210122708"</f>
        <v>20210122708</v>
      </c>
      <c r="F175" s="17" t="s">
        <v>193</v>
      </c>
      <c r="G175" s="18">
        <v>59.1</v>
      </c>
      <c r="H175" s="16">
        <v>68</v>
      </c>
      <c r="I175" s="16">
        <f t="shared" si="5"/>
        <v>62.66</v>
      </c>
      <c r="XDZ175" s="24"/>
      <c r="XEA175" s="24"/>
      <c r="XEB175" s="24"/>
      <c r="XEC175" s="24"/>
      <c r="XED175" s="24"/>
      <c r="XEE175" s="24"/>
      <c r="XEF175" s="24"/>
      <c r="XEG175" s="24"/>
      <c r="XEH175" s="24"/>
      <c r="XEI175" s="24"/>
      <c r="XEJ175" s="24"/>
      <c r="XEK175" s="24"/>
      <c r="XEL175" s="24"/>
      <c r="XEM175" s="24"/>
      <c r="XEN175" s="24"/>
      <c r="XEO175" s="24"/>
      <c r="XEP175" s="24"/>
      <c r="XEQ175" s="24"/>
      <c r="XER175" s="24"/>
    </row>
    <row r="176" s="3" customFormat="1" ht="20" customHeight="1" spans="1:16363">
      <c r="A176" s="13">
        <v>174</v>
      </c>
      <c r="B176" s="19" t="s">
        <v>180</v>
      </c>
      <c r="C176" s="19" t="str">
        <f>"26"</f>
        <v>26</v>
      </c>
      <c r="D176" s="19" t="str">
        <f>"30"</f>
        <v>30</v>
      </c>
      <c r="E176" s="19" t="str">
        <f>"20210122630"</f>
        <v>20210122630</v>
      </c>
      <c r="F176" s="20" t="s">
        <v>194</v>
      </c>
      <c r="G176" s="21">
        <v>53.35</v>
      </c>
      <c r="H176" s="19">
        <v>73.6</v>
      </c>
      <c r="I176" s="19">
        <f t="shared" si="5"/>
        <v>61.45</v>
      </c>
      <c r="J176" s="22"/>
      <c r="XDV176" s="23"/>
      <c r="XDW176" s="23"/>
      <c r="XDX176" s="23"/>
      <c r="XDY176" s="23"/>
      <c r="XDZ176" s="23"/>
      <c r="XEA176" s="23"/>
      <c r="XEB176" s="23"/>
      <c r="XEC176" s="23"/>
      <c r="XED176" s="23"/>
      <c r="XEE176" s="23"/>
      <c r="XEF176" s="23"/>
      <c r="XEG176" s="23"/>
      <c r="XEH176" s="23"/>
      <c r="XEI176" s="23"/>
    </row>
    <row r="177" s="3" customFormat="1" ht="20" customHeight="1" spans="1:16363">
      <c r="A177" s="13">
        <v>175</v>
      </c>
      <c r="B177" s="19" t="s">
        <v>180</v>
      </c>
      <c r="C177" s="19" t="str">
        <f>"26"</f>
        <v>26</v>
      </c>
      <c r="D177" s="19" t="str">
        <f>"15"</f>
        <v>15</v>
      </c>
      <c r="E177" s="19" t="str">
        <f>"20210122615"</f>
        <v>20210122615</v>
      </c>
      <c r="F177" s="20" t="s">
        <v>195</v>
      </c>
      <c r="G177" s="21">
        <v>61.6</v>
      </c>
      <c r="H177" s="19">
        <v>61</v>
      </c>
      <c r="I177" s="19">
        <f t="shared" si="5"/>
        <v>61.36</v>
      </c>
      <c r="J177" s="22"/>
      <c r="XDV177" s="23"/>
      <c r="XDW177" s="23"/>
      <c r="XDX177" s="23"/>
      <c r="XDY177" s="23"/>
      <c r="XDZ177" s="23"/>
      <c r="XEA177" s="23"/>
      <c r="XEB177" s="23"/>
      <c r="XEC177" s="23"/>
      <c r="XED177" s="23"/>
      <c r="XEE177" s="23"/>
      <c r="XEF177" s="23"/>
      <c r="XEG177" s="23"/>
      <c r="XEH177" s="23"/>
      <c r="XEI177" s="23"/>
    </row>
    <row r="178" s="1" customFormat="1" ht="14.25" spans="1:9">
      <c r="A178" s="13">
        <v>176</v>
      </c>
      <c r="B178" s="13" t="s">
        <v>196</v>
      </c>
      <c r="C178" s="13" t="str">
        <f>"28"</f>
        <v>28</v>
      </c>
      <c r="D178" s="13" t="str">
        <f>"28"</f>
        <v>28</v>
      </c>
      <c r="E178" s="13" t="str">
        <f>"20210132828"</f>
        <v>20210132828</v>
      </c>
      <c r="F178" s="14" t="s">
        <v>197</v>
      </c>
      <c r="G178" s="15">
        <v>78</v>
      </c>
      <c r="H178" s="13">
        <v>77.2</v>
      </c>
      <c r="I178" s="13">
        <f t="shared" si="5"/>
        <v>77.68</v>
      </c>
    </row>
    <row r="179" s="1" customFormat="1" ht="14.25" spans="1:9">
      <c r="A179" s="13">
        <v>177</v>
      </c>
      <c r="B179" s="13" t="s">
        <v>196</v>
      </c>
      <c r="C179" s="13" t="str">
        <f>"29"</f>
        <v>29</v>
      </c>
      <c r="D179" s="13" t="str">
        <f>"27"</f>
        <v>27</v>
      </c>
      <c r="E179" s="13" t="str">
        <f>"20210132927"</f>
        <v>20210132927</v>
      </c>
      <c r="F179" s="14" t="s">
        <v>198</v>
      </c>
      <c r="G179" s="15">
        <v>71.45</v>
      </c>
      <c r="H179" s="13">
        <v>85.4</v>
      </c>
      <c r="I179" s="13">
        <f t="shared" si="5"/>
        <v>77.03</v>
      </c>
    </row>
    <row r="180" s="1" customFormat="1" ht="14.25" spans="1:9">
      <c r="A180" s="13">
        <v>178</v>
      </c>
      <c r="B180" s="13" t="s">
        <v>196</v>
      </c>
      <c r="C180" s="13" t="str">
        <f>"29"</f>
        <v>29</v>
      </c>
      <c r="D180" s="13" t="str">
        <f>"26"</f>
        <v>26</v>
      </c>
      <c r="E180" s="13" t="str">
        <f>"20210132926"</f>
        <v>20210132926</v>
      </c>
      <c r="F180" s="14" t="s">
        <v>199</v>
      </c>
      <c r="G180" s="15">
        <v>75.1</v>
      </c>
      <c r="H180" s="13">
        <v>78.4</v>
      </c>
      <c r="I180" s="13">
        <f t="shared" si="5"/>
        <v>76.42</v>
      </c>
    </row>
    <row r="181" s="1" customFormat="1" ht="14.25" spans="1:9">
      <c r="A181" s="13">
        <v>179</v>
      </c>
      <c r="B181" s="13" t="s">
        <v>196</v>
      </c>
      <c r="C181" s="13" t="str">
        <f>"29"</f>
        <v>29</v>
      </c>
      <c r="D181" s="13" t="str">
        <f>"05"</f>
        <v>05</v>
      </c>
      <c r="E181" s="13" t="str">
        <f>"20210132905"</f>
        <v>20210132905</v>
      </c>
      <c r="F181" s="14" t="s">
        <v>200</v>
      </c>
      <c r="G181" s="15">
        <v>75.7</v>
      </c>
      <c r="H181" s="13">
        <v>76</v>
      </c>
      <c r="I181" s="13">
        <f t="shared" si="5"/>
        <v>75.82</v>
      </c>
    </row>
    <row r="182" s="1" customFormat="1" ht="14.25" spans="1:9">
      <c r="A182" s="13">
        <v>180</v>
      </c>
      <c r="B182" s="13" t="s">
        <v>196</v>
      </c>
      <c r="C182" s="13" t="str">
        <f>"30"</f>
        <v>30</v>
      </c>
      <c r="D182" s="13" t="str">
        <f>"01"</f>
        <v>01</v>
      </c>
      <c r="E182" s="13" t="str">
        <f>"20210133001"</f>
        <v>20210133001</v>
      </c>
      <c r="F182" s="14" t="s">
        <v>201</v>
      </c>
      <c r="G182" s="15">
        <v>68.6</v>
      </c>
      <c r="H182" s="13">
        <v>86.2</v>
      </c>
      <c r="I182" s="13">
        <f t="shared" si="5"/>
        <v>75.64</v>
      </c>
    </row>
    <row r="183" s="1" customFormat="1" ht="14.25" spans="1:9">
      <c r="A183" s="13">
        <v>181</v>
      </c>
      <c r="B183" s="13" t="s">
        <v>196</v>
      </c>
      <c r="C183" s="13" t="str">
        <f>"29"</f>
        <v>29</v>
      </c>
      <c r="D183" s="13" t="str">
        <f>"04"</f>
        <v>04</v>
      </c>
      <c r="E183" s="13" t="str">
        <f>"20210132904"</f>
        <v>20210132904</v>
      </c>
      <c r="F183" s="14" t="s">
        <v>202</v>
      </c>
      <c r="G183" s="15">
        <v>73.9</v>
      </c>
      <c r="H183" s="13">
        <v>78.2</v>
      </c>
      <c r="I183" s="13">
        <f t="shared" si="5"/>
        <v>75.62</v>
      </c>
    </row>
    <row r="184" s="1" customFormat="1" ht="14.25" spans="1:9">
      <c r="A184" s="13">
        <v>182</v>
      </c>
      <c r="B184" s="13" t="s">
        <v>196</v>
      </c>
      <c r="C184" s="13" t="str">
        <f>"28"</f>
        <v>28</v>
      </c>
      <c r="D184" s="13" t="str">
        <f>"20"</f>
        <v>20</v>
      </c>
      <c r="E184" s="13" t="str">
        <f>"20210132820"</f>
        <v>20210132820</v>
      </c>
      <c r="F184" s="14" t="s">
        <v>203</v>
      </c>
      <c r="G184" s="15">
        <v>74.3</v>
      </c>
      <c r="H184" s="13">
        <v>75.2</v>
      </c>
      <c r="I184" s="13">
        <f t="shared" si="5"/>
        <v>74.66</v>
      </c>
    </row>
    <row r="185" s="1" customFormat="1" ht="14.25" spans="1:9">
      <c r="A185" s="13">
        <v>183</v>
      </c>
      <c r="B185" s="13" t="s">
        <v>196</v>
      </c>
      <c r="C185" s="13" t="str">
        <f>"28"</f>
        <v>28</v>
      </c>
      <c r="D185" s="13" t="str">
        <f>"21"</f>
        <v>21</v>
      </c>
      <c r="E185" s="13" t="str">
        <f>"20210132821"</f>
        <v>20210132821</v>
      </c>
      <c r="F185" s="14" t="s">
        <v>204</v>
      </c>
      <c r="G185" s="15">
        <v>75.6</v>
      </c>
      <c r="H185" s="13">
        <v>73.2</v>
      </c>
      <c r="I185" s="13">
        <f t="shared" si="5"/>
        <v>74.64</v>
      </c>
    </row>
    <row r="186" s="1" customFormat="1" ht="14.25" spans="1:9">
      <c r="A186" s="13">
        <v>184</v>
      </c>
      <c r="B186" s="13" t="s">
        <v>196</v>
      </c>
      <c r="C186" s="13" t="str">
        <f>"29"</f>
        <v>29</v>
      </c>
      <c r="D186" s="13" t="str">
        <f>"24"</f>
        <v>24</v>
      </c>
      <c r="E186" s="13" t="str">
        <f>"20210132924"</f>
        <v>20210132924</v>
      </c>
      <c r="F186" s="14" t="s">
        <v>205</v>
      </c>
      <c r="G186" s="15">
        <v>75.1</v>
      </c>
      <c r="H186" s="13">
        <v>70.6</v>
      </c>
      <c r="I186" s="13">
        <f t="shared" si="5"/>
        <v>73.3</v>
      </c>
    </row>
    <row r="187" s="1" customFormat="1" ht="14.25" spans="1:9">
      <c r="A187" s="13">
        <v>185</v>
      </c>
      <c r="B187" s="13" t="s">
        <v>196</v>
      </c>
      <c r="C187" s="13" t="str">
        <f>"29"</f>
        <v>29</v>
      </c>
      <c r="D187" s="13" t="str">
        <f>"06"</f>
        <v>06</v>
      </c>
      <c r="E187" s="13" t="str">
        <f>"20210132906"</f>
        <v>20210132906</v>
      </c>
      <c r="F187" s="14" t="s">
        <v>206</v>
      </c>
      <c r="G187" s="15">
        <v>67.65</v>
      </c>
      <c r="H187" s="13">
        <v>80.8</v>
      </c>
      <c r="I187" s="13">
        <f t="shared" si="5"/>
        <v>72.91</v>
      </c>
    </row>
    <row r="188" s="1" customFormat="1" ht="14.25" spans="1:9">
      <c r="A188" s="13">
        <v>186</v>
      </c>
      <c r="B188" s="13" t="s">
        <v>196</v>
      </c>
      <c r="C188" s="13" t="str">
        <f>"30"</f>
        <v>30</v>
      </c>
      <c r="D188" s="13" t="str">
        <f>"04"</f>
        <v>04</v>
      </c>
      <c r="E188" s="13" t="str">
        <f>"20210133004"</f>
        <v>20210133004</v>
      </c>
      <c r="F188" s="14" t="s">
        <v>207</v>
      </c>
      <c r="G188" s="15">
        <v>70.1</v>
      </c>
      <c r="H188" s="13">
        <v>75.6</v>
      </c>
      <c r="I188" s="13">
        <f t="shared" si="5"/>
        <v>72.3</v>
      </c>
    </row>
    <row r="189" s="2" customFormat="1" ht="14.25" spans="1:16372">
      <c r="A189" s="13">
        <v>187</v>
      </c>
      <c r="B189" s="16" t="s">
        <v>196</v>
      </c>
      <c r="C189" s="16" t="str">
        <f>"29"</f>
        <v>29</v>
      </c>
      <c r="D189" s="16" t="str">
        <f>"25"</f>
        <v>25</v>
      </c>
      <c r="E189" s="16" t="str">
        <f>"20210132925"</f>
        <v>20210132925</v>
      </c>
      <c r="F189" s="17" t="s">
        <v>208</v>
      </c>
      <c r="G189" s="18">
        <v>63.45</v>
      </c>
      <c r="H189" s="16">
        <v>81.6</v>
      </c>
      <c r="I189" s="16">
        <f t="shared" si="5"/>
        <v>70.71</v>
      </c>
      <c r="XDZ189" s="24"/>
      <c r="XEA189" s="24"/>
      <c r="XEB189" s="24"/>
      <c r="XEC189" s="24"/>
      <c r="XED189" s="24"/>
      <c r="XEE189" s="24"/>
      <c r="XEF189" s="24"/>
      <c r="XEG189" s="24"/>
      <c r="XEH189" s="24"/>
      <c r="XEI189" s="24"/>
      <c r="XEJ189" s="24"/>
      <c r="XEK189" s="24"/>
      <c r="XEL189" s="24"/>
      <c r="XEM189" s="24"/>
      <c r="XEN189" s="24"/>
      <c r="XEO189" s="24"/>
      <c r="XEP189" s="24"/>
      <c r="XEQ189" s="24"/>
      <c r="XER189" s="24"/>
    </row>
    <row r="190" s="2" customFormat="1" ht="14.25" spans="1:16372">
      <c r="A190" s="13">
        <v>188</v>
      </c>
      <c r="B190" s="16" t="s">
        <v>196</v>
      </c>
      <c r="C190" s="16" t="str">
        <f>"28"</f>
        <v>28</v>
      </c>
      <c r="D190" s="16" t="str">
        <f>"30"</f>
        <v>30</v>
      </c>
      <c r="E190" s="16" t="str">
        <f>"20210132830"</f>
        <v>20210132830</v>
      </c>
      <c r="F190" s="17" t="s">
        <v>209</v>
      </c>
      <c r="G190" s="18">
        <v>68.4</v>
      </c>
      <c r="H190" s="16">
        <v>73</v>
      </c>
      <c r="I190" s="16">
        <f t="shared" si="5"/>
        <v>70.24</v>
      </c>
      <c r="XDZ190" s="24"/>
      <c r="XEA190" s="24"/>
      <c r="XEB190" s="24"/>
      <c r="XEC190" s="24"/>
      <c r="XED190" s="24"/>
      <c r="XEE190" s="24"/>
      <c r="XEF190" s="24"/>
      <c r="XEG190" s="24"/>
      <c r="XEH190" s="24"/>
      <c r="XEI190" s="24"/>
      <c r="XEJ190" s="24"/>
      <c r="XEK190" s="24"/>
      <c r="XEL190" s="24"/>
      <c r="XEM190" s="24"/>
      <c r="XEN190" s="24"/>
      <c r="XEO190" s="24"/>
      <c r="XEP190" s="24"/>
      <c r="XEQ190" s="24"/>
      <c r="XER190" s="24"/>
    </row>
    <row r="191" s="2" customFormat="1" ht="14.25" spans="1:16372">
      <c r="A191" s="13">
        <v>189</v>
      </c>
      <c r="B191" s="16" t="s">
        <v>196</v>
      </c>
      <c r="C191" s="16" t="str">
        <f>"28"</f>
        <v>28</v>
      </c>
      <c r="D191" s="16" t="str">
        <f>"22"</f>
        <v>22</v>
      </c>
      <c r="E191" s="16" t="str">
        <f>"20210132822"</f>
        <v>20210132822</v>
      </c>
      <c r="F191" s="17" t="s">
        <v>210</v>
      </c>
      <c r="G191" s="18">
        <v>72</v>
      </c>
      <c r="H191" s="16">
        <v>66.8</v>
      </c>
      <c r="I191" s="16">
        <f t="shared" si="5"/>
        <v>69.92</v>
      </c>
      <c r="XDZ191" s="24"/>
      <c r="XEA191" s="24"/>
      <c r="XEB191" s="24"/>
      <c r="XEC191" s="24"/>
      <c r="XED191" s="24"/>
      <c r="XEE191" s="24"/>
      <c r="XEF191" s="24"/>
      <c r="XEG191" s="24"/>
      <c r="XEH191" s="24"/>
      <c r="XEI191" s="24"/>
      <c r="XEJ191" s="24"/>
      <c r="XEK191" s="24"/>
      <c r="XEL191" s="24"/>
      <c r="XEM191" s="24"/>
      <c r="XEN191" s="24"/>
      <c r="XEO191" s="24"/>
      <c r="XEP191" s="24"/>
      <c r="XEQ191" s="24"/>
      <c r="XER191" s="24"/>
    </row>
    <row r="192" s="2" customFormat="1" ht="14.25" spans="1:16372">
      <c r="A192" s="13">
        <v>190</v>
      </c>
      <c r="B192" s="16" t="s">
        <v>196</v>
      </c>
      <c r="C192" s="16" t="str">
        <f>"29"</f>
        <v>29</v>
      </c>
      <c r="D192" s="16" t="str">
        <f>"16"</f>
        <v>16</v>
      </c>
      <c r="E192" s="16" t="str">
        <f>"20210132916"</f>
        <v>20210132916</v>
      </c>
      <c r="F192" s="17" t="s">
        <v>211</v>
      </c>
      <c r="G192" s="18">
        <v>64.65</v>
      </c>
      <c r="H192" s="16">
        <v>76</v>
      </c>
      <c r="I192" s="16">
        <f t="shared" si="5"/>
        <v>69.19</v>
      </c>
      <c r="XDZ192" s="24"/>
      <c r="XEA192" s="24"/>
      <c r="XEB192" s="24"/>
      <c r="XEC192" s="24"/>
      <c r="XED192" s="24"/>
      <c r="XEE192" s="24"/>
      <c r="XEF192" s="24"/>
      <c r="XEG192" s="24"/>
      <c r="XEH192" s="24"/>
      <c r="XEI192" s="24"/>
      <c r="XEJ192" s="24"/>
      <c r="XEK192" s="24"/>
      <c r="XEL192" s="24"/>
      <c r="XEM192" s="24"/>
      <c r="XEN192" s="24"/>
      <c r="XEO192" s="24"/>
      <c r="XEP192" s="24"/>
      <c r="XEQ192" s="24"/>
      <c r="XER192" s="24"/>
    </row>
    <row r="193" s="3" customFormat="1" ht="20" customHeight="1" spans="1:16363">
      <c r="A193" s="13">
        <v>191</v>
      </c>
      <c r="B193" s="19" t="s">
        <v>196</v>
      </c>
      <c r="C193" s="19" t="str">
        <f>"29"</f>
        <v>29</v>
      </c>
      <c r="D193" s="19" t="str">
        <f>"23"</f>
        <v>23</v>
      </c>
      <c r="E193" s="19" t="str">
        <f>"20210132923"</f>
        <v>20210132923</v>
      </c>
      <c r="F193" s="20" t="s">
        <v>212</v>
      </c>
      <c r="G193" s="21">
        <v>61.5</v>
      </c>
      <c r="H193" s="19">
        <v>79.8</v>
      </c>
      <c r="I193" s="19">
        <f t="shared" si="5"/>
        <v>68.82</v>
      </c>
      <c r="J193" s="22"/>
      <c r="XDV193" s="23"/>
      <c r="XDW193" s="23"/>
      <c r="XDX193" s="23"/>
      <c r="XDY193" s="23"/>
      <c r="XDZ193" s="23"/>
      <c r="XEA193" s="23"/>
      <c r="XEB193" s="23"/>
      <c r="XEC193" s="23"/>
      <c r="XED193" s="23"/>
      <c r="XEE193" s="23"/>
      <c r="XEF193" s="23"/>
      <c r="XEG193" s="23"/>
      <c r="XEH193" s="23"/>
      <c r="XEI193" s="23"/>
    </row>
    <row r="194" s="1" customFormat="1" ht="14.25" spans="1:9">
      <c r="A194" s="13">
        <v>192</v>
      </c>
      <c r="B194" s="13" t="s">
        <v>213</v>
      </c>
      <c r="C194" s="13" t="str">
        <f>"31"</f>
        <v>31</v>
      </c>
      <c r="D194" s="13" t="str">
        <f>"24"</f>
        <v>24</v>
      </c>
      <c r="E194" s="13" t="str">
        <f>"20210143124"</f>
        <v>20210143124</v>
      </c>
      <c r="F194" s="14" t="s">
        <v>214</v>
      </c>
      <c r="G194" s="15">
        <v>75.2</v>
      </c>
      <c r="H194" s="13">
        <v>81.7</v>
      </c>
      <c r="I194" s="13">
        <f t="shared" si="5"/>
        <v>77.8</v>
      </c>
    </row>
    <row r="195" s="1" customFormat="1" ht="14.25" spans="1:9">
      <c r="A195" s="13">
        <v>193</v>
      </c>
      <c r="B195" s="13" t="s">
        <v>213</v>
      </c>
      <c r="C195" s="13" t="str">
        <f>"30"</f>
        <v>30</v>
      </c>
      <c r="D195" s="13" t="str">
        <f>"16"</f>
        <v>16</v>
      </c>
      <c r="E195" s="13" t="str">
        <f>"20210143016"</f>
        <v>20210143016</v>
      </c>
      <c r="F195" s="14" t="s">
        <v>215</v>
      </c>
      <c r="G195" s="15">
        <v>72.5</v>
      </c>
      <c r="H195" s="13">
        <v>84.2</v>
      </c>
      <c r="I195" s="13">
        <f t="shared" si="5"/>
        <v>77.18</v>
      </c>
    </row>
    <row r="196" s="1" customFormat="1" ht="14.25" spans="1:9">
      <c r="A196" s="13">
        <v>194</v>
      </c>
      <c r="B196" s="13" t="s">
        <v>213</v>
      </c>
      <c r="C196" s="13" t="str">
        <f>"31"</f>
        <v>31</v>
      </c>
      <c r="D196" s="13" t="str">
        <f>"20"</f>
        <v>20</v>
      </c>
      <c r="E196" s="13" t="str">
        <f>"20210143120"</f>
        <v>20210143120</v>
      </c>
      <c r="F196" s="14" t="s">
        <v>216</v>
      </c>
      <c r="G196" s="15">
        <v>72.65</v>
      </c>
      <c r="H196" s="13">
        <v>81.2</v>
      </c>
      <c r="I196" s="13">
        <f t="shared" si="5"/>
        <v>76.07</v>
      </c>
    </row>
    <row r="197" s="1" customFormat="1" ht="14.25" spans="1:9">
      <c r="A197" s="13">
        <v>195</v>
      </c>
      <c r="B197" s="13" t="s">
        <v>213</v>
      </c>
      <c r="C197" s="13" t="str">
        <f>"32"</f>
        <v>32</v>
      </c>
      <c r="D197" s="13" t="str">
        <f>"20"</f>
        <v>20</v>
      </c>
      <c r="E197" s="13" t="str">
        <f>"20210143220"</f>
        <v>20210143220</v>
      </c>
      <c r="F197" s="14" t="s">
        <v>217</v>
      </c>
      <c r="G197" s="15">
        <v>68.7</v>
      </c>
      <c r="H197" s="13">
        <v>86.8</v>
      </c>
      <c r="I197" s="13">
        <f t="shared" si="5"/>
        <v>75.94</v>
      </c>
    </row>
    <row r="198" s="1" customFormat="1" ht="14.25" spans="1:9">
      <c r="A198" s="13">
        <v>196</v>
      </c>
      <c r="B198" s="13" t="s">
        <v>213</v>
      </c>
      <c r="C198" s="13" t="str">
        <f>"31"</f>
        <v>31</v>
      </c>
      <c r="D198" s="13" t="str">
        <f>"21"</f>
        <v>21</v>
      </c>
      <c r="E198" s="13" t="str">
        <f>"20210143121"</f>
        <v>20210143121</v>
      </c>
      <c r="F198" s="14" t="s">
        <v>218</v>
      </c>
      <c r="G198" s="15">
        <v>68.9</v>
      </c>
      <c r="H198" s="13">
        <v>84.4</v>
      </c>
      <c r="I198" s="13">
        <f t="shared" si="5"/>
        <v>75.1</v>
      </c>
    </row>
    <row r="199" s="1" customFormat="1" ht="14.25" spans="1:9">
      <c r="A199" s="13">
        <v>197</v>
      </c>
      <c r="B199" s="13" t="s">
        <v>213</v>
      </c>
      <c r="C199" s="13" t="str">
        <f>"31"</f>
        <v>31</v>
      </c>
      <c r="D199" s="13" t="str">
        <f>"22"</f>
        <v>22</v>
      </c>
      <c r="E199" s="13" t="str">
        <f>"20210143122"</f>
        <v>20210143122</v>
      </c>
      <c r="F199" s="14" t="s">
        <v>219</v>
      </c>
      <c r="G199" s="15">
        <v>72.1</v>
      </c>
      <c r="H199" s="13">
        <v>77.4</v>
      </c>
      <c r="I199" s="13">
        <f t="shared" si="5"/>
        <v>74.22</v>
      </c>
    </row>
    <row r="200" s="1" customFormat="1" ht="14.25" spans="1:9">
      <c r="A200" s="13">
        <v>198</v>
      </c>
      <c r="B200" s="13" t="s">
        <v>213</v>
      </c>
      <c r="C200" s="13" t="str">
        <f>"31"</f>
        <v>31</v>
      </c>
      <c r="D200" s="13" t="str">
        <f>"02"</f>
        <v>02</v>
      </c>
      <c r="E200" s="13" t="str">
        <f>"20210143102"</f>
        <v>20210143102</v>
      </c>
      <c r="F200" s="14" t="s">
        <v>220</v>
      </c>
      <c r="G200" s="15">
        <v>67.55</v>
      </c>
      <c r="H200" s="13">
        <v>81.2</v>
      </c>
      <c r="I200" s="13">
        <f t="shared" si="5"/>
        <v>73.01</v>
      </c>
    </row>
    <row r="201" s="1" customFormat="1" ht="14.25" spans="1:9">
      <c r="A201" s="13">
        <v>199</v>
      </c>
      <c r="B201" s="13" t="s">
        <v>213</v>
      </c>
      <c r="C201" s="13" t="str">
        <f>"31"</f>
        <v>31</v>
      </c>
      <c r="D201" s="13" t="str">
        <f>"06"</f>
        <v>06</v>
      </c>
      <c r="E201" s="13" t="str">
        <f>"20210143106"</f>
        <v>20210143106</v>
      </c>
      <c r="F201" s="14" t="s">
        <v>221</v>
      </c>
      <c r="G201" s="15">
        <v>62.1</v>
      </c>
      <c r="H201" s="13">
        <v>83.2</v>
      </c>
      <c r="I201" s="13">
        <f t="shared" si="5"/>
        <v>70.54</v>
      </c>
    </row>
    <row r="202" s="1" customFormat="1" ht="14.25" spans="1:9">
      <c r="A202" s="13">
        <v>200</v>
      </c>
      <c r="B202" s="13" t="s">
        <v>213</v>
      </c>
      <c r="C202" s="13" t="str">
        <f>"31"</f>
        <v>31</v>
      </c>
      <c r="D202" s="13" t="str">
        <f>"19"</f>
        <v>19</v>
      </c>
      <c r="E202" s="13" t="str">
        <f>"20210143119"</f>
        <v>20210143119</v>
      </c>
      <c r="F202" s="14" t="s">
        <v>222</v>
      </c>
      <c r="G202" s="15">
        <v>64.3</v>
      </c>
      <c r="H202" s="13">
        <v>78.3</v>
      </c>
      <c r="I202" s="13">
        <f t="shared" si="5"/>
        <v>69.9</v>
      </c>
    </row>
    <row r="203" s="1" customFormat="1" ht="14.25" spans="1:9">
      <c r="A203" s="13">
        <v>201</v>
      </c>
      <c r="B203" s="13" t="s">
        <v>213</v>
      </c>
      <c r="C203" s="13" t="str">
        <f>"32"</f>
        <v>32</v>
      </c>
      <c r="D203" s="13" t="str">
        <f>"09"</f>
        <v>09</v>
      </c>
      <c r="E203" s="13" t="str">
        <f>"20210143209"</f>
        <v>20210143209</v>
      </c>
      <c r="F203" s="14" t="s">
        <v>223</v>
      </c>
      <c r="G203" s="15">
        <v>71.45</v>
      </c>
      <c r="H203" s="13">
        <v>64.8</v>
      </c>
      <c r="I203" s="13">
        <f t="shared" si="5"/>
        <v>68.79</v>
      </c>
    </row>
    <row r="204" s="1" customFormat="1" ht="14.25" spans="1:9">
      <c r="A204" s="13">
        <v>202</v>
      </c>
      <c r="B204" s="13" t="s">
        <v>213</v>
      </c>
      <c r="C204" s="13" t="str">
        <f>"31"</f>
        <v>31</v>
      </c>
      <c r="D204" s="13" t="str">
        <f>"08"</f>
        <v>08</v>
      </c>
      <c r="E204" s="13" t="str">
        <f>"20210143108"</f>
        <v>20210143108</v>
      </c>
      <c r="F204" s="14" t="s">
        <v>224</v>
      </c>
      <c r="G204" s="15">
        <v>62.8</v>
      </c>
      <c r="H204" s="13">
        <v>77.4</v>
      </c>
      <c r="I204" s="13">
        <f t="shared" si="5"/>
        <v>68.64</v>
      </c>
    </row>
    <row r="205" s="2" customFormat="1" ht="14.25" spans="1:16372">
      <c r="A205" s="13">
        <v>203</v>
      </c>
      <c r="B205" s="16" t="s">
        <v>213</v>
      </c>
      <c r="C205" s="16" t="str">
        <f>"32"</f>
        <v>32</v>
      </c>
      <c r="D205" s="16" t="str">
        <f>"13"</f>
        <v>13</v>
      </c>
      <c r="E205" s="16" t="str">
        <f>"20210143213"</f>
        <v>20210143213</v>
      </c>
      <c r="F205" s="17" t="s">
        <v>225</v>
      </c>
      <c r="G205" s="18">
        <v>66.8</v>
      </c>
      <c r="H205" s="16">
        <v>70.8</v>
      </c>
      <c r="I205" s="16">
        <f t="shared" si="5"/>
        <v>68.4</v>
      </c>
      <c r="XDZ205" s="24"/>
      <c r="XEA205" s="24"/>
      <c r="XEB205" s="24"/>
      <c r="XEC205" s="24"/>
      <c r="XED205" s="24"/>
      <c r="XEE205" s="24"/>
      <c r="XEF205" s="24"/>
      <c r="XEG205" s="24"/>
      <c r="XEH205" s="24"/>
      <c r="XEI205" s="24"/>
      <c r="XEJ205" s="24"/>
      <c r="XEK205" s="24"/>
      <c r="XEL205" s="24"/>
      <c r="XEM205" s="24"/>
      <c r="XEN205" s="24"/>
      <c r="XEO205" s="24"/>
      <c r="XEP205" s="24"/>
      <c r="XEQ205" s="24"/>
      <c r="XER205" s="24"/>
    </row>
    <row r="206" s="2" customFormat="1" ht="14.25" spans="1:16372">
      <c r="A206" s="13">
        <v>204</v>
      </c>
      <c r="B206" s="16" t="s">
        <v>213</v>
      </c>
      <c r="C206" s="16" t="str">
        <f>"31"</f>
        <v>31</v>
      </c>
      <c r="D206" s="16" t="str">
        <f>"15"</f>
        <v>15</v>
      </c>
      <c r="E206" s="16" t="str">
        <f>"20210143115"</f>
        <v>20210143115</v>
      </c>
      <c r="F206" s="17" t="s">
        <v>226</v>
      </c>
      <c r="G206" s="18">
        <v>64.1</v>
      </c>
      <c r="H206" s="16">
        <v>72.9</v>
      </c>
      <c r="I206" s="16">
        <f t="shared" si="5"/>
        <v>67.62</v>
      </c>
      <c r="XDZ206" s="24"/>
      <c r="XEA206" s="24"/>
      <c r="XEB206" s="24"/>
      <c r="XEC206" s="24"/>
      <c r="XED206" s="24"/>
      <c r="XEE206" s="24"/>
      <c r="XEF206" s="24"/>
      <c r="XEG206" s="24"/>
      <c r="XEH206" s="24"/>
      <c r="XEI206" s="24"/>
      <c r="XEJ206" s="24"/>
      <c r="XEK206" s="24"/>
      <c r="XEL206" s="24"/>
      <c r="XEM206" s="24"/>
      <c r="XEN206" s="24"/>
      <c r="XEO206" s="24"/>
      <c r="XEP206" s="24"/>
      <c r="XEQ206" s="24"/>
      <c r="XER206" s="24"/>
    </row>
    <row r="207" s="2" customFormat="1" ht="14.25" spans="1:16372">
      <c r="A207" s="13">
        <v>205</v>
      </c>
      <c r="B207" s="16" t="s">
        <v>213</v>
      </c>
      <c r="C207" s="16" t="str">
        <f>"32"</f>
        <v>32</v>
      </c>
      <c r="D207" s="16" t="str">
        <f>"06"</f>
        <v>06</v>
      </c>
      <c r="E207" s="16" t="str">
        <f>"20210143206"</f>
        <v>20210143206</v>
      </c>
      <c r="F207" s="17" t="s">
        <v>227</v>
      </c>
      <c r="G207" s="18">
        <v>61.95</v>
      </c>
      <c r="H207" s="16">
        <v>71.6</v>
      </c>
      <c r="I207" s="16">
        <f t="shared" si="5"/>
        <v>65.81</v>
      </c>
      <c r="XDZ207" s="24"/>
      <c r="XEA207" s="24"/>
      <c r="XEB207" s="24"/>
      <c r="XEC207" s="24"/>
      <c r="XED207" s="24"/>
      <c r="XEE207" s="24"/>
      <c r="XEF207" s="24"/>
      <c r="XEG207" s="24"/>
      <c r="XEH207" s="24"/>
      <c r="XEI207" s="24"/>
      <c r="XEJ207" s="24"/>
      <c r="XEK207" s="24"/>
      <c r="XEL207" s="24"/>
      <c r="XEM207" s="24"/>
      <c r="XEN207" s="24"/>
      <c r="XEO207" s="24"/>
      <c r="XEP207" s="24"/>
      <c r="XEQ207" s="24"/>
      <c r="XER207" s="24"/>
    </row>
    <row r="208" s="1" customFormat="1" ht="14.25" spans="1:9">
      <c r="A208" s="13">
        <v>206</v>
      </c>
      <c r="B208" s="13" t="s">
        <v>228</v>
      </c>
      <c r="C208" s="13" t="str">
        <f>"33"</f>
        <v>33</v>
      </c>
      <c r="D208" s="13" t="str">
        <f>"29"</f>
        <v>29</v>
      </c>
      <c r="E208" s="13" t="str">
        <f>"20210153329"</f>
        <v>20210153329</v>
      </c>
      <c r="F208" s="14" t="s">
        <v>229</v>
      </c>
      <c r="G208" s="15">
        <v>84.4</v>
      </c>
      <c r="H208" s="13">
        <v>84.4</v>
      </c>
      <c r="I208" s="13">
        <f t="shared" si="5"/>
        <v>84.4</v>
      </c>
    </row>
    <row r="209" s="1" customFormat="1" ht="14.25" spans="1:9">
      <c r="A209" s="13">
        <v>207</v>
      </c>
      <c r="B209" s="13" t="s">
        <v>228</v>
      </c>
      <c r="C209" s="13" t="str">
        <f>"33"</f>
        <v>33</v>
      </c>
      <c r="D209" s="13" t="str">
        <f>"14"</f>
        <v>14</v>
      </c>
      <c r="E209" s="13" t="str">
        <f>"20210153314"</f>
        <v>20210153314</v>
      </c>
      <c r="F209" s="14" t="s">
        <v>230</v>
      </c>
      <c r="G209" s="15">
        <v>83.6</v>
      </c>
      <c r="H209" s="13">
        <v>80.9</v>
      </c>
      <c r="I209" s="13">
        <f t="shared" si="5"/>
        <v>82.52</v>
      </c>
    </row>
    <row r="210" s="1" customFormat="1" ht="14.25" spans="1:9">
      <c r="A210" s="13">
        <v>208</v>
      </c>
      <c r="B210" s="13" t="s">
        <v>228</v>
      </c>
      <c r="C210" s="13" t="str">
        <f>"33"</f>
        <v>33</v>
      </c>
      <c r="D210" s="13" t="str">
        <f>"07"</f>
        <v>07</v>
      </c>
      <c r="E210" s="13" t="str">
        <f>"20210153307"</f>
        <v>20210153307</v>
      </c>
      <c r="F210" s="14" t="s">
        <v>231</v>
      </c>
      <c r="G210" s="15">
        <v>86.9</v>
      </c>
      <c r="H210" s="13">
        <v>72.6</v>
      </c>
      <c r="I210" s="13">
        <f t="shared" si="5"/>
        <v>81.18</v>
      </c>
    </row>
    <row r="211" s="1" customFormat="1" ht="14.25" spans="1:9">
      <c r="A211" s="13">
        <v>209</v>
      </c>
      <c r="B211" s="13" t="s">
        <v>228</v>
      </c>
      <c r="C211" s="13" t="str">
        <f>"34"</f>
        <v>34</v>
      </c>
      <c r="D211" s="13" t="str">
        <f>"19"</f>
        <v>19</v>
      </c>
      <c r="E211" s="13" t="str">
        <f>"20210153419"</f>
        <v>20210153419</v>
      </c>
      <c r="F211" s="14" t="s">
        <v>232</v>
      </c>
      <c r="G211" s="15">
        <v>76.9</v>
      </c>
      <c r="H211" s="13">
        <v>81.4</v>
      </c>
      <c r="I211" s="13">
        <f t="shared" si="5"/>
        <v>78.7</v>
      </c>
    </row>
    <row r="212" s="1" customFormat="1" ht="14.25" spans="1:9">
      <c r="A212" s="13">
        <v>210</v>
      </c>
      <c r="B212" s="13" t="s">
        <v>228</v>
      </c>
      <c r="C212" s="13" t="str">
        <f>"33"</f>
        <v>33</v>
      </c>
      <c r="D212" s="13" t="str">
        <f>"01"</f>
        <v>01</v>
      </c>
      <c r="E212" s="13" t="str">
        <f>"20210153301"</f>
        <v>20210153301</v>
      </c>
      <c r="F212" s="14" t="s">
        <v>233</v>
      </c>
      <c r="G212" s="15">
        <v>75.1</v>
      </c>
      <c r="H212" s="13">
        <v>82.5</v>
      </c>
      <c r="I212" s="13">
        <f t="shared" si="5"/>
        <v>78.06</v>
      </c>
    </row>
    <row r="213" s="1" customFormat="1" ht="14.25" spans="1:9">
      <c r="A213" s="13">
        <v>211</v>
      </c>
      <c r="B213" s="13" t="s">
        <v>228</v>
      </c>
      <c r="C213" s="13" t="str">
        <f>"35"</f>
        <v>35</v>
      </c>
      <c r="D213" s="13" t="str">
        <f>"03"</f>
        <v>03</v>
      </c>
      <c r="E213" s="13" t="str">
        <f>"20210153503"</f>
        <v>20210153503</v>
      </c>
      <c r="F213" s="14" t="s">
        <v>234</v>
      </c>
      <c r="G213" s="15">
        <v>71.8</v>
      </c>
      <c r="H213" s="13">
        <v>84.9</v>
      </c>
      <c r="I213" s="13">
        <f t="shared" si="5"/>
        <v>77.04</v>
      </c>
    </row>
    <row r="214" s="1" customFormat="1" ht="14.25" spans="1:9">
      <c r="A214" s="13">
        <v>212</v>
      </c>
      <c r="B214" s="13" t="s">
        <v>228</v>
      </c>
      <c r="C214" s="13" t="str">
        <f>"34"</f>
        <v>34</v>
      </c>
      <c r="D214" s="13" t="str">
        <f>"13"</f>
        <v>13</v>
      </c>
      <c r="E214" s="13" t="str">
        <f>"20210153413"</f>
        <v>20210153413</v>
      </c>
      <c r="F214" s="14" t="s">
        <v>235</v>
      </c>
      <c r="G214" s="15">
        <v>79.3</v>
      </c>
      <c r="H214" s="13">
        <v>73</v>
      </c>
      <c r="I214" s="13">
        <f t="shared" si="5"/>
        <v>76.78</v>
      </c>
    </row>
    <row r="215" s="1" customFormat="1" ht="14.25" spans="1:9">
      <c r="A215" s="13">
        <v>213</v>
      </c>
      <c r="B215" s="13" t="s">
        <v>228</v>
      </c>
      <c r="C215" s="13" t="str">
        <f>"35"</f>
        <v>35</v>
      </c>
      <c r="D215" s="13" t="str">
        <f>"01"</f>
        <v>01</v>
      </c>
      <c r="E215" s="13" t="str">
        <f>"20210153501"</f>
        <v>20210153501</v>
      </c>
      <c r="F215" s="14" t="s">
        <v>236</v>
      </c>
      <c r="G215" s="15">
        <v>79.7</v>
      </c>
      <c r="H215" s="13">
        <v>72.2</v>
      </c>
      <c r="I215" s="13">
        <f t="shared" si="5"/>
        <v>76.7</v>
      </c>
    </row>
    <row r="216" s="1" customFormat="1" ht="14.25" spans="1:9">
      <c r="A216" s="13">
        <v>214</v>
      </c>
      <c r="B216" s="13" t="s">
        <v>228</v>
      </c>
      <c r="C216" s="13" t="str">
        <f>"34"</f>
        <v>34</v>
      </c>
      <c r="D216" s="13" t="str">
        <f>"03"</f>
        <v>03</v>
      </c>
      <c r="E216" s="13" t="str">
        <f>"20210153403"</f>
        <v>20210153403</v>
      </c>
      <c r="F216" s="14" t="s">
        <v>237</v>
      </c>
      <c r="G216" s="15">
        <v>67.4</v>
      </c>
      <c r="H216" s="13">
        <v>81.4</v>
      </c>
      <c r="I216" s="13">
        <f t="shared" si="5"/>
        <v>73</v>
      </c>
    </row>
    <row r="217" s="1" customFormat="1" ht="14.25" spans="1:9">
      <c r="A217" s="13">
        <v>215</v>
      </c>
      <c r="B217" s="13" t="s">
        <v>228</v>
      </c>
      <c r="C217" s="13" t="str">
        <f>"34"</f>
        <v>34</v>
      </c>
      <c r="D217" s="13" t="str">
        <f>"29"</f>
        <v>29</v>
      </c>
      <c r="E217" s="13" t="str">
        <f>"20210153429"</f>
        <v>20210153429</v>
      </c>
      <c r="F217" s="14" t="s">
        <v>238</v>
      </c>
      <c r="G217" s="15">
        <v>68.8</v>
      </c>
      <c r="H217" s="13">
        <v>78.5</v>
      </c>
      <c r="I217" s="13">
        <f t="shared" si="5"/>
        <v>72.68</v>
      </c>
    </row>
    <row r="218" s="1" customFormat="1" ht="14.25" spans="1:9">
      <c r="A218" s="13">
        <v>216</v>
      </c>
      <c r="B218" s="13" t="s">
        <v>228</v>
      </c>
      <c r="C218" s="13" t="str">
        <f>"33"</f>
        <v>33</v>
      </c>
      <c r="D218" s="13" t="str">
        <f>"11"</f>
        <v>11</v>
      </c>
      <c r="E218" s="13" t="str">
        <f>"20210153311"</f>
        <v>20210153311</v>
      </c>
      <c r="F218" s="14" t="s">
        <v>239</v>
      </c>
      <c r="G218" s="15">
        <v>69.1</v>
      </c>
      <c r="H218" s="13">
        <v>73.1</v>
      </c>
      <c r="I218" s="13">
        <f t="shared" si="5"/>
        <v>70.7</v>
      </c>
    </row>
    <row r="219" s="1" customFormat="1" ht="14.25" spans="1:9">
      <c r="A219" s="13">
        <v>217</v>
      </c>
      <c r="B219" s="13" t="s">
        <v>228</v>
      </c>
      <c r="C219" s="13" t="str">
        <f>"33"</f>
        <v>33</v>
      </c>
      <c r="D219" s="13" t="str">
        <f>"17"</f>
        <v>17</v>
      </c>
      <c r="E219" s="13" t="str">
        <f>"20210153317"</f>
        <v>20210153317</v>
      </c>
      <c r="F219" s="14" t="s">
        <v>240</v>
      </c>
      <c r="G219" s="15">
        <v>71.4</v>
      </c>
      <c r="H219" s="13">
        <v>69.6</v>
      </c>
      <c r="I219" s="13">
        <f t="shared" si="5"/>
        <v>70.68</v>
      </c>
    </row>
    <row r="220" s="1" customFormat="1" ht="14.25" spans="1:9">
      <c r="A220" s="13">
        <v>218</v>
      </c>
      <c r="B220" s="13" t="s">
        <v>228</v>
      </c>
      <c r="C220" s="13" t="str">
        <f>"34"</f>
        <v>34</v>
      </c>
      <c r="D220" s="13" t="str">
        <f>"24"</f>
        <v>24</v>
      </c>
      <c r="E220" s="13" t="str">
        <f>"20210153424"</f>
        <v>20210153424</v>
      </c>
      <c r="F220" s="14" t="s">
        <v>241</v>
      </c>
      <c r="G220" s="15">
        <v>60.8</v>
      </c>
      <c r="H220" s="13">
        <v>84.1</v>
      </c>
      <c r="I220" s="13">
        <f t="shared" si="5"/>
        <v>70.12</v>
      </c>
    </row>
    <row r="221" s="1" customFormat="1" ht="14.25" spans="1:9">
      <c r="A221" s="13">
        <v>219</v>
      </c>
      <c r="B221" s="13" t="s">
        <v>228</v>
      </c>
      <c r="C221" s="13" t="str">
        <f>"33"</f>
        <v>33</v>
      </c>
      <c r="D221" s="13" t="str">
        <f>"22"</f>
        <v>22</v>
      </c>
      <c r="E221" s="13" t="str">
        <f>"20210153322"</f>
        <v>20210153322</v>
      </c>
      <c r="F221" s="14" t="s">
        <v>242</v>
      </c>
      <c r="G221" s="15">
        <v>67.5</v>
      </c>
      <c r="H221" s="13">
        <v>73.7</v>
      </c>
      <c r="I221" s="13">
        <f t="shared" si="5"/>
        <v>69.98</v>
      </c>
    </row>
    <row r="222" s="2" customFormat="1" ht="14.25" spans="1:16372">
      <c r="A222" s="13">
        <v>220</v>
      </c>
      <c r="B222" s="16" t="s">
        <v>228</v>
      </c>
      <c r="C222" s="16" t="str">
        <f>"34"</f>
        <v>34</v>
      </c>
      <c r="D222" s="16" t="str">
        <f>"10"</f>
        <v>10</v>
      </c>
      <c r="E222" s="16" t="str">
        <f>"20210153410"</f>
        <v>20210153410</v>
      </c>
      <c r="F222" s="17" t="s">
        <v>243</v>
      </c>
      <c r="G222" s="18">
        <v>61.6</v>
      </c>
      <c r="H222" s="16">
        <v>82.1</v>
      </c>
      <c r="I222" s="16">
        <f>G222*0.6+H222*0.4</f>
        <v>69.8</v>
      </c>
      <c r="XDZ222" s="24"/>
      <c r="XEA222" s="24"/>
      <c r="XEB222" s="24"/>
      <c r="XEC222" s="24"/>
      <c r="XED222" s="24"/>
      <c r="XEE222" s="24"/>
      <c r="XEF222" s="24"/>
      <c r="XEG222" s="24"/>
      <c r="XEH222" s="24"/>
      <c r="XEI222" s="24"/>
      <c r="XEJ222" s="24"/>
      <c r="XEK222" s="24"/>
      <c r="XEL222" s="24"/>
      <c r="XEM222" s="24"/>
      <c r="XEN222" s="24"/>
      <c r="XEO222" s="24"/>
      <c r="XEP222" s="24"/>
      <c r="XEQ222" s="24"/>
      <c r="XER222" s="24"/>
    </row>
    <row r="223" s="1" customFormat="1" ht="14.25" spans="1:9">
      <c r="A223" s="13">
        <v>221</v>
      </c>
      <c r="B223" s="13" t="s">
        <v>244</v>
      </c>
      <c r="C223" s="13" t="str">
        <f>"36"</f>
        <v>36</v>
      </c>
      <c r="D223" s="13" t="str">
        <f>"06"</f>
        <v>06</v>
      </c>
      <c r="E223" s="13" t="str">
        <f>"20210163606"</f>
        <v>20210163606</v>
      </c>
      <c r="F223" s="14" t="s">
        <v>245</v>
      </c>
      <c r="G223" s="15">
        <v>70.2</v>
      </c>
      <c r="H223" s="13">
        <v>78.8</v>
      </c>
      <c r="I223" s="13">
        <f t="shared" ref="I223:I252" si="6">G223*0.6+H223*0.4</f>
        <v>73.64</v>
      </c>
    </row>
    <row r="224" s="1" customFormat="1" ht="14.25" spans="1:9">
      <c r="A224" s="13">
        <v>222</v>
      </c>
      <c r="B224" s="13" t="s">
        <v>244</v>
      </c>
      <c r="C224" s="13" t="str">
        <f>"36"</f>
        <v>36</v>
      </c>
      <c r="D224" s="13" t="str">
        <f>"13"</f>
        <v>13</v>
      </c>
      <c r="E224" s="13" t="str">
        <f>"20210163613"</f>
        <v>20210163613</v>
      </c>
      <c r="F224" s="14" t="s">
        <v>246</v>
      </c>
      <c r="G224" s="15">
        <v>70.5</v>
      </c>
      <c r="H224" s="13">
        <v>76.6</v>
      </c>
      <c r="I224" s="13">
        <f t="shared" si="6"/>
        <v>72.94</v>
      </c>
    </row>
    <row r="225" s="1" customFormat="1" ht="14.25" spans="1:9">
      <c r="A225" s="13">
        <v>223</v>
      </c>
      <c r="B225" s="13" t="s">
        <v>244</v>
      </c>
      <c r="C225" s="13" t="str">
        <f>"36"</f>
        <v>36</v>
      </c>
      <c r="D225" s="13" t="str">
        <f>"10"</f>
        <v>10</v>
      </c>
      <c r="E225" s="13" t="str">
        <f>"20210163610"</f>
        <v>20210163610</v>
      </c>
      <c r="F225" s="14" t="s">
        <v>247</v>
      </c>
      <c r="G225" s="15">
        <v>70</v>
      </c>
      <c r="H225" s="13">
        <v>76.4</v>
      </c>
      <c r="I225" s="13">
        <f t="shared" si="6"/>
        <v>72.56</v>
      </c>
    </row>
    <row r="226" s="1" customFormat="1" ht="14.25" spans="1:9">
      <c r="A226" s="13">
        <v>224</v>
      </c>
      <c r="B226" s="13" t="s">
        <v>244</v>
      </c>
      <c r="C226" s="13" t="str">
        <f>"36"</f>
        <v>36</v>
      </c>
      <c r="D226" s="13" t="str">
        <f>"19"</f>
        <v>19</v>
      </c>
      <c r="E226" s="13" t="str">
        <f>"20210163619"</f>
        <v>20210163619</v>
      </c>
      <c r="F226" s="14" t="s">
        <v>248</v>
      </c>
      <c r="G226" s="15">
        <v>70.8</v>
      </c>
      <c r="H226" s="13">
        <v>74.8</v>
      </c>
      <c r="I226" s="13">
        <f t="shared" si="6"/>
        <v>72.4</v>
      </c>
    </row>
    <row r="227" s="1" customFormat="1" ht="14.25" spans="1:9">
      <c r="A227" s="13">
        <v>225</v>
      </c>
      <c r="B227" s="13" t="s">
        <v>244</v>
      </c>
      <c r="C227" s="13" t="str">
        <f>"35"</f>
        <v>35</v>
      </c>
      <c r="D227" s="13" t="str">
        <f>"08"</f>
        <v>08</v>
      </c>
      <c r="E227" s="13" t="str">
        <f>"20210163508"</f>
        <v>20210163508</v>
      </c>
      <c r="F227" s="14" t="s">
        <v>249</v>
      </c>
      <c r="G227" s="15">
        <v>62.4</v>
      </c>
      <c r="H227" s="13">
        <v>83</v>
      </c>
      <c r="I227" s="13">
        <f t="shared" si="6"/>
        <v>70.64</v>
      </c>
    </row>
    <row r="228" s="1" customFormat="1" ht="14.25" spans="1:9">
      <c r="A228" s="13">
        <v>226</v>
      </c>
      <c r="B228" s="13" t="s">
        <v>244</v>
      </c>
      <c r="C228" s="13" t="str">
        <f>"35"</f>
        <v>35</v>
      </c>
      <c r="D228" s="13" t="str">
        <f>"24"</f>
        <v>24</v>
      </c>
      <c r="E228" s="13" t="str">
        <f>"20210163524"</f>
        <v>20210163524</v>
      </c>
      <c r="F228" s="14" t="s">
        <v>250</v>
      </c>
      <c r="G228" s="15">
        <v>70.45</v>
      </c>
      <c r="H228" s="13">
        <v>69.5</v>
      </c>
      <c r="I228" s="13">
        <f t="shared" si="6"/>
        <v>70.07</v>
      </c>
    </row>
    <row r="229" s="1" customFormat="1" ht="14.25" spans="1:9">
      <c r="A229" s="13">
        <v>227</v>
      </c>
      <c r="B229" s="13" t="s">
        <v>244</v>
      </c>
      <c r="C229" s="13" t="str">
        <f>"35"</f>
        <v>35</v>
      </c>
      <c r="D229" s="13" t="str">
        <f>"30"</f>
        <v>30</v>
      </c>
      <c r="E229" s="13" t="str">
        <f>"20210163530"</f>
        <v>20210163530</v>
      </c>
      <c r="F229" s="14" t="s">
        <v>251</v>
      </c>
      <c r="G229" s="15">
        <v>64.7</v>
      </c>
      <c r="H229" s="13">
        <v>76.6</v>
      </c>
      <c r="I229" s="13">
        <f t="shared" si="6"/>
        <v>69.46</v>
      </c>
    </row>
    <row r="230" s="1" customFormat="1" ht="14.25" spans="1:9">
      <c r="A230" s="13">
        <v>228</v>
      </c>
      <c r="B230" s="13" t="s">
        <v>244</v>
      </c>
      <c r="C230" s="13" t="str">
        <f>"36"</f>
        <v>36</v>
      </c>
      <c r="D230" s="13" t="str">
        <f>"18"</f>
        <v>18</v>
      </c>
      <c r="E230" s="13" t="str">
        <f>"20210163618"</f>
        <v>20210163618</v>
      </c>
      <c r="F230" s="14" t="s">
        <v>252</v>
      </c>
      <c r="G230" s="15">
        <v>62.55</v>
      </c>
      <c r="H230" s="13">
        <v>77</v>
      </c>
      <c r="I230" s="13">
        <f t="shared" si="6"/>
        <v>68.33</v>
      </c>
    </row>
    <row r="231" s="2" customFormat="1" ht="14.25" spans="1:16372">
      <c r="A231" s="13">
        <v>229</v>
      </c>
      <c r="B231" s="16" t="s">
        <v>244</v>
      </c>
      <c r="C231" s="16" t="str">
        <f>"36"</f>
        <v>36</v>
      </c>
      <c r="D231" s="16" t="str">
        <f>"16"</f>
        <v>16</v>
      </c>
      <c r="E231" s="16" t="str">
        <f>"20210163616"</f>
        <v>20210163616</v>
      </c>
      <c r="F231" s="17" t="s">
        <v>253</v>
      </c>
      <c r="G231" s="18">
        <v>59</v>
      </c>
      <c r="H231" s="16">
        <v>82</v>
      </c>
      <c r="I231" s="16">
        <f t="shared" si="6"/>
        <v>68.2</v>
      </c>
      <c r="XDZ231" s="24"/>
      <c r="XEA231" s="24"/>
      <c r="XEB231" s="24"/>
      <c r="XEC231" s="24"/>
      <c r="XED231" s="24"/>
      <c r="XEE231" s="24"/>
      <c r="XEF231" s="24"/>
      <c r="XEG231" s="24"/>
      <c r="XEH231" s="24"/>
      <c r="XEI231" s="24"/>
      <c r="XEJ231" s="24"/>
      <c r="XEK231" s="24"/>
      <c r="XEL231" s="24"/>
      <c r="XEM231" s="24"/>
      <c r="XEN231" s="24"/>
      <c r="XEO231" s="24"/>
      <c r="XEP231" s="24"/>
      <c r="XEQ231" s="24"/>
      <c r="XER231" s="24"/>
    </row>
    <row r="232" s="2" customFormat="1" ht="14.25" spans="1:16372">
      <c r="A232" s="13">
        <v>230</v>
      </c>
      <c r="B232" s="16" t="s">
        <v>244</v>
      </c>
      <c r="C232" s="16" t="str">
        <f>"36"</f>
        <v>36</v>
      </c>
      <c r="D232" s="16" t="str">
        <f>"29"</f>
        <v>29</v>
      </c>
      <c r="E232" s="16" t="str">
        <f>"20210163629"</f>
        <v>20210163629</v>
      </c>
      <c r="F232" s="17" t="s">
        <v>254</v>
      </c>
      <c r="G232" s="18">
        <v>59.5</v>
      </c>
      <c r="H232" s="16">
        <v>81</v>
      </c>
      <c r="I232" s="16">
        <f t="shared" si="6"/>
        <v>68.1</v>
      </c>
      <c r="XDZ232" s="24"/>
      <c r="XEA232" s="24"/>
      <c r="XEB232" s="24"/>
      <c r="XEC232" s="24"/>
      <c r="XED232" s="24"/>
      <c r="XEE232" s="24"/>
      <c r="XEF232" s="24"/>
      <c r="XEG232" s="24"/>
      <c r="XEH232" s="24"/>
      <c r="XEI232" s="24"/>
      <c r="XEJ232" s="24"/>
      <c r="XEK232" s="24"/>
      <c r="XEL232" s="24"/>
      <c r="XEM232" s="24"/>
      <c r="XEN232" s="24"/>
      <c r="XEO232" s="24"/>
      <c r="XEP232" s="24"/>
      <c r="XEQ232" s="24"/>
      <c r="XER232" s="24"/>
    </row>
    <row r="233" s="2" customFormat="1" ht="14.25" spans="1:16372">
      <c r="A233" s="13">
        <v>231</v>
      </c>
      <c r="B233" s="16" t="s">
        <v>244</v>
      </c>
      <c r="C233" s="16" t="str">
        <f>"36"</f>
        <v>36</v>
      </c>
      <c r="D233" s="16" t="str">
        <f>"09"</f>
        <v>09</v>
      </c>
      <c r="E233" s="16" t="str">
        <f>"20210163609"</f>
        <v>20210163609</v>
      </c>
      <c r="F233" s="17" t="s">
        <v>255</v>
      </c>
      <c r="G233" s="18">
        <v>66</v>
      </c>
      <c r="H233" s="16">
        <v>69.3</v>
      </c>
      <c r="I233" s="16">
        <f t="shared" si="6"/>
        <v>67.32</v>
      </c>
      <c r="XDZ233" s="24"/>
      <c r="XEA233" s="24"/>
      <c r="XEB233" s="24"/>
      <c r="XEC233" s="24"/>
      <c r="XED233" s="24"/>
      <c r="XEE233" s="24"/>
      <c r="XEF233" s="24"/>
      <c r="XEG233" s="24"/>
      <c r="XEH233" s="24"/>
      <c r="XEI233" s="24"/>
      <c r="XEJ233" s="24"/>
      <c r="XEK233" s="24"/>
      <c r="XEL233" s="24"/>
      <c r="XEM233" s="24"/>
      <c r="XEN233" s="24"/>
      <c r="XEO233" s="24"/>
      <c r="XEP233" s="24"/>
      <c r="XEQ233" s="24"/>
      <c r="XER233" s="24"/>
    </row>
    <row r="234" s="2" customFormat="1" ht="14.25" spans="1:16372">
      <c r="A234" s="13">
        <v>232</v>
      </c>
      <c r="B234" s="16" t="s">
        <v>244</v>
      </c>
      <c r="C234" s="16" t="str">
        <f>"36"</f>
        <v>36</v>
      </c>
      <c r="D234" s="16" t="str">
        <f>"04"</f>
        <v>04</v>
      </c>
      <c r="E234" s="16" t="str">
        <f>"20210163604"</f>
        <v>20210163604</v>
      </c>
      <c r="F234" s="2" t="s">
        <v>256</v>
      </c>
      <c r="G234" s="18">
        <v>65</v>
      </c>
      <c r="H234" s="16">
        <v>70</v>
      </c>
      <c r="I234" s="16">
        <f t="shared" si="6"/>
        <v>67</v>
      </c>
      <c r="XDZ234" s="24"/>
      <c r="XEA234" s="24"/>
      <c r="XEB234" s="24"/>
      <c r="XEC234" s="24"/>
      <c r="XED234" s="24"/>
      <c r="XEE234" s="24"/>
      <c r="XEF234" s="24"/>
      <c r="XEG234" s="24"/>
      <c r="XEH234" s="24"/>
      <c r="XEI234" s="24"/>
      <c r="XEJ234" s="24"/>
      <c r="XEK234" s="24"/>
      <c r="XEL234" s="24"/>
      <c r="XEM234" s="24"/>
      <c r="XEN234" s="24"/>
      <c r="XEO234" s="24"/>
      <c r="XEP234" s="24"/>
      <c r="XEQ234" s="24"/>
      <c r="XER234" s="24"/>
    </row>
    <row r="235" s="2" customFormat="1" ht="14.25" spans="1:16372">
      <c r="A235" s="13">
        <v>233</v>
      </c>
      <c r="B235" s="16" t="s">
        <v>244</v>
      </c>
      <c r="C235" s="16" t="str">
        <f>"35"</f>
        <v>35</v>
      </c>
      <c r="D235" s="16" t="str">
        <f>"26"</f>
        <v>26</v>
      </c>
      <c r="E235" s="16" t="str">
        <f>"20210163526"</f>
        <v>20210163526</v>
      </c>
      <c r="F235" s="17" t="s">
        <v>257</v>
      </c>
      <c r="G235" s="18">
        <v>63.9</v>
      </c>
      <c r="H235" s="16">
        <v>70</v>
      </c>
      <c r="I235" s="16">
        <f t="shared" si="6"/>
        <v>66.34</v>
      </c>
      <c r="XDZ235" s="24"/>
      <c r="XEA235" s="24"/>
      <c r="XEB235" s="24"/>
      <c r="XEC235" s="24"/>
      <c r="XED235" s="24"/>
      <c r="XEE235" s="24"/>
      <c r="XEF235" s="24"/>
      <c r="XEG235" s="24"/>
      <c r="XEH235" s="24"/>
      <c r="XEI235" s="24"/>
      <c r="XEJ235" s="24"/>
      <c r="XEK235" s="24"/>
      <c r="XEL235" s="24"/>
      <c r="XEM235" s="24"/>
      <c r="XEN235" s="24"/>
      <c r="XEO235" s="24"/>
      <c r="XEP235" s="24"/>
      <c r="XEQ235" s="24"/>
      <c r="XER235" s="24"/>
    </row>
    <row r="236" s="1" customFormat="1" ht="14.25" spans="1:9">
      <c r="A236" s="13">
        <v>234</v>
      </c>
      <c r="B236" s="13" t="s">
        <v>258</v>
      </c>
      <c r="C236" s="13" t="str">
        <f>"37"</f>
        <v>37</v>
      </c>
      <c r="D236" s="13" t="str">
        <f>"24"</f>
        <v>24</v>
      </c>
      <c r="E236" s="13" t="str">
        <f>"20210173724"</f>
        <v>20210173724</v>
      </c>
      <c r="F236" s="14" t="s">
        <v>259</v>
      </c>
      <c r="G236" s="15">
        <v>73.05</v>
      </c>
      <c r="H236" s="13">
        <v>81</v>
      </c>
      <c r="I236" s="13">
        <f t="shared" si="6"/>
        <v>76.23</v>
      </c>
    </row>
    <row r="237" s="1" customFormat="1" ht="14.25" spans="1:9">
      <c r="A237" s="13">
        <v>235</v>
      </c>
      <c r="B237" s="13" t="s">
        <v>258</v>
      </c>
      <c r="C237" s="13" t="str">
        <f>"37"</f>
        <v>37</v>
      </c>
      <c r="D237" s="13" t="str">
        <f>"15"</f>
        <v>15</v>
      </c>
      <c r="E237" s="13" t="str">
        <f>"20210173715"</f>
        <v>20210173715</v>
      </c>
      <c r="F237" s="14" t="s">
        <v>260</v>
      </c>
      <c r="G237" s="15">
        <v>70.4</v>
      </c>
      <c r="H237" s="13">
        <v>81.2</v>
      </c>
      <c r="I237" s="13">
        <f t="shared" si="6"/>
        <v>74.72</v>
      </c>
    </row>
    <row r="238" s="1" customFormat="1" ht="14.25" spans="1:9">
      <c r="A238" s="13">
        <v>236</v>
      </c>
      <c r="B238" s="13" t="s">
        <v>258</v>
      </c>
      <c r="C238" s="13" t="str">
        <f>"38"</f>
        <v>38</v>
      </c>
      <c r="D238" s="13" t="str">
        <f>"26"</f>
        <v>26</v>
      </c>
      <c r="E238" s="13" t="str">
        <f>"20210173826"</f>
        <v>20210173826</v>
      </c>
      <c r="F238" s="14" t="s">
        <v>261</v>
      </c>
      <c r="G238" s="15">
        <v>67.4</v>
      </c>
      <c r="H238" s="13">
        <v>83.8</v>
      </c>
      <c r="I238" s="13">
        <f t="shared" si="6"/>
        <v>73.96</v>
      </c>
    </row>
    <row r="239" s="1" customFormat="1" ht="14.25" spans="1:9">
      <c r="A239" s="13">
        <v>237</v>
      </c>
      <c r="B239" s="13" t="s">
        <v>258</v>
      </c>
      <c r="C239" s="13" t="str">
        <f>"38"</f>
        <v>38</v>
      </c>
      <c r="D239" s="13" t="str">
        <f>"16"</f>
        <v>16</v>
      </c>
      <c r="E239" s="13" t="str">
        <f>"20210173816"</f>
        <v>20210173816</v>
      </c>
      <c r="F239" s="14" t="s">
        <v>262</v>
      </c>
      <c r="G239" s="15">
        <v>66.2</v>
      </c>
      <c r="H239" s="13">
        <v>82</v>
      </c>
      <c r="I239" s="13">
        <f t="shared" si="6"/>
        <v>72.52</v>
      </c>
    </row>
    <row r="240" s="1" customFormat="1" ht="14.25" spans="1:9">
      <c r="A240" s="13">
        <v>238</v>
      </c>
      <c r="B240" s="13" t="s">
        <v>258</v>
      </c>
      <c r="C240" s="13" t="str">
        <f>"37"</f>
        <v>37</v>
      </c>
      <c r="D240" s="13" t="str">
        <f>"09"</f>
        <v>09</v>
      </c>
      <c r="E240" s="13" t="str">
        <f>"20210173709"</f>
        <v>20210173709</v>
      </c>
      <c r="F240" s="14" t="s">
        <v>263</v>
      </c>
      <c r="G240" s="15">
        <v>63.7</v>
      </c>
      <c r="H240" s="13">
        <v>84.8</v>
      </c>
      <c r="I240" s="13">
        <f t="shared" si="6"/>
        <v>72.14</v>
      </c>
    </row>
    <row r="241" s="1" customFormat="1" ht="14.25" spans="1:9">
      <c r="A241" s="13">
        <v>239</v>
      </c>
      <c r="B241" s="13" t="s">
        <v>258</v>
      </c>
      <c r="C241" s="13" t="str">
        <f>"38"</f>
        <v>38</v>
      </c>
      <c r="D241" s="13" t="str">
        <f>"11"</f>
        <v>11</v>
      </c>
      <c r="E241" s="13" t="str">
        <f>"20210173811"</f>
        <v>20210173811</v>
      </c>
      <c r="F241" s="14" t="s">
        <v>264</v>
      </c>
      <c r="G241" s="15">
        <v>67.2</v>
      </c>
      <c r="H241" s="13">
        <v>77.8</v>
      </c>
      <c r="I241" s="13">
        <f t="shared" si="6"/>
        <v>71.44</v>
      </c>
    </row>
    <row r="242" s="1" customFormat="1" ht="14.25" spans="1:9">
      <c r="A242" s="13">
        <v>240</v>
      </c>
      <c r="B242" s="13" t="s">
        <v>258</v>
      </c>
      <c r="C242" s="13" t="str">
        <f>"38"</f>
        <v>38</v>
      </c>
      <c r="D242" s="13" t="str">
        <f>"24"</f>
        <v>24</v>
      </c>
      <c r="E242" s="13" t="str">
        <f>"20210173824"</f>
        <v>20210173824</v>
      </c>
      <c r="F242" s="14" t="s">
        <v>265</v>
      </c>
      <c r="G242" s="15">
        <v>67.5</v>
      </c>
      <c r="H242" s="13">
        <v>75.4</v>
      </c>
      <c r="I242" s="13">
        <f t="shared" si="6"/>
        <v>70.66</v>
      </c>
    </row>
    <row r="243" s="1" customFormat="1" ht="14.25" spans="1:9">
      <c r="A243" s="13">
        <v>241</v>
      </c>
      <c r="B243" s="13" t="s">
        <v>258</v>
      </c>
      <c r="C243" s="13" t="str">
        <f>"38"</f>
        <v>38</v>
      </c>
      <c r="D243" s="13" t="str">
        <f>"08"</f>
        <v>08</v>
      </c>
      <c r="E243" s="13" t="str">
        <f>"20210173808"</f>
        <v>20210173808</v>
      </c>
      <c r="F243" s="14" t="s">
        <v>266</v>
      </c>
      <c r="G243" s="15">
        <v>64.9</v>
      </c>
      <c r="H243" s="13">
        <v>77.2</v>
      </c>
      <c r="I243" s="13">
        <f t="shared" si="6"/>
        <v>69.82</v>
      </c>
    </row>
    <row r="244" s="1" customFormat="1" ht="14.25" spans="1:9">
      <c r="A244" s="13">
        <v>242</v>
      </c>
      <c r="B244" s="13" t="s">
        <v>258</v>
      </c>
      <c r="C244" s="13" t="str">
        <f>"37"</f>
        <v>37</v>
      </c>
      <c r="D244" s="13" t="str">
        <f>"20"</f>
        <v>20</v>
      </c>
      <c r="E244" s="13" t="str">
        <f>"20210173720"</f>
        <v>20210173720</v>
      </c>
      <c r="F244" s="14" t="s">
        <v>267</v>
      </c>
      <c r="G244" s="15">
        <v>60</v>
      </c>
      <c r="H244" s="13">
        <v>83.2</v>
      </c>
      <c r="I244" s="13">
        <f t="shared" si="6"/>
        <v>69.28</v>
      </c>
    </row>
    <row r="245" s="1" customFormat="1" ht="14.25" spans="1:9">
      <c r="A245" s="13">
        <v>243</v>
      </c>
      <c r="B245" s="13" t="s">
        <v>258</v>
      </c>
      <c r="C245" s="13" t="str">
        <f>"38"</f>
        <v>38</v>
      </c>
      <c r="D245" s="13" t="str">
        <f>"13"</f>
        <v>13</v>
      </c>
      <c r="E245" s="13" t="str">
        <f>"20210173813"</f>
        <v>20210173813</v>
      </c>
      <c r="F245" s="14" t="s">
        <v>268</v>
      </c>
      <c r="G245" s="15">
        <v>60.55</v>
      </c>
      <c r="H245" s="13">
        <v>80</v>
      </c>
      <c r="I245" s="13">
        <f t="shared" si="6"/>
        <v>68.33</v>
      </c>
    </row>
    <row r="246" s="2" customFormat="1" ht="14.25" spans="1:16372">
      <c r="A246" s="13">
        <v>244</v>
      </c>
      <c r="B246" s="16" t="s">
        <v>258</v>
      </c>
      <c r="C246" s="16" t="str">
        <f>"37"</f>
        <v>37</v>
      </c>
      <c r="D246" s="16" t="str">
        <f>"16"</f>
        <v>16</v>
      </c>
      <c r="E246" s="16" t="str">
        <f>"20210173716"</f>
        <v>20210173716</v>
      </c>
      <c r="F246" s="17" t="s">
        <v>269</v>
      </c>
      <c r="G246" s="18">
        <v>58.7</v>
      </c>
      <c r="H246" s="16">
        <v>80.2</v>
      </c>
      <c r="I246" s="16">
        <f t="shared" si="6"/>
        <v>67.3</v>
      </c>
      <c r="XDZ246" s="24"/>
      <c r="XEA246" s="24"/>
      <c r="XEB246" s="24"/>
      <c r="XEC246" s="24"/>
      <c r="XED246" s="24"/>
      <c r="XEE246" s="24"/>
      <c r="XEF246" s="24"/>
      <c r="XEG246" s="24"/>
      <c r="XEH246" s="24"/>
      <c r="XEI246" s="24"/>
      <c r="XEJ246" s="24"/>
      <c r="XEK246" s="24"/>
      <c r="XEL246" s="24"/>
      <c r="XEM246" s="24"/>
      <c r="XEN246" s="24"/>
      <c r="XEO246" s="24"/>
      <c r="XEP246" s="24"/>
      <c r="XEQ246" s="24"/>
      <c r="XER246" s="24"/>
    </row>
    <row r="247" s="2" customFormat="1" ht="14.25" spans="1:16372">
      <c r="A247" s="13">
        <v>245</v>
      </c>
      <c r="B247" s="16" t="s">
        <v>258</v>
      </c>
      <c r="C247" s="16" t="str">
        <f>"37"</f>
        <v>37</v>
      </c>
      <c r="D247" s="16" t="str">
        <f>"30"</f>
        <v>30</v>
      </c>
      <c r="E247" s="16" t="str">
        <f>"20210173730"</f>
        <v>20210173730</v>
      </c>
      <c r="F247" s="17" t="s">
        <v>270</v>
      </c>
      <c r="G247" s="18">
        <v>60.1</v>
      </c>
      <c r="H247" s="16">
        <v>77.8</v>
      </c>
      <c r="I247" s="16">
        <f t="shared" si="6"/>
        <v>67.18</v>
      </c>
      <c r="XDZ247" s="24"/>
      <c r="XEA247" s="24"/>
      <c r="XEB247" s="24"/>
      <c r="XEC247" s="24"/>
      <c r="XED247" s="24"/>
      <c r="XEE247" s="24"/>
      <c r="XEF247" s="24"/>
      <c r="XEG247" s="24"/>
      <c r="XEH247" s="24"/>
      <c r="XEI247" s="24"/>
      <c r="XEJ247" s="24"/>
      <c r="XEK247" s="24"/>
      <c r="XEL247" s="24"/>
      <c r="XEM247" s="24"/>
      <c r="XEN247" s="24"/>
      <c r="XEO247" s="24"/>
      <c r="XEP247" s="24"/>
      <c r="XEQ247" s="24"/>
      <c r="XER247" s="24"/>
    </row>
    <row r="248" s="2" customFormat="1" ht="14.25" spans="1:16372">
      <c r="A248" s="13">
        <v>246</v>
      </c>
      <c r="B248" s="16" t="s">
        <v>258</v>
      </c>
      <c r="C248" s="16" t="str">
        <f>"37"</f>
        <v>37</v>
      </c>
      <c r="D248" s="16" t="str">
        <f>"11"</f>
        <v>11</v>
      </c>
      <c r="E248" s="16" t="str">
        <f>"20210173711"</f>
        <v>20210173711</v>
      </c>
      <c r="F248" s="17" t="s">
        <v>271</v>
      </c>
      <c r="G248" s="18">
        <v>59.25</v>
      </c>
      <c r="H248" s="16">
        <v>76.8</v>
      </c>
      <c r="I248" s="16">
        <f t="shared" si="6"/>
        <v>66.27</v>
      </c>
      <c r="XDZ248" s="24"/>
      <c r="XEA248" s="24"/>
      <c r="XEB248" s="24"/>
      <c r="XEC248" s="24"/>
      <c r="XED248" s="24"/>
      <c r="XEE248" s="24"/>
      <c r="XEF248" s="24"/>
      <c r="XEG248" s="24"/>
      <c r="XEH248" s="24"/>
      <c r="XEI248" s="24"/>
      <c r="XEJ248" s="24"/>
      <c r="XEK248" s="24"/>
      <c r="XEL248" s="24"/>
      <c r="XEM248" s="24"/>
      <c r="XEN248" s="24"/>
      <c r="XEO248" s="24"/>
      <c r="XEP248" s="24"/>
      <c r="XEQ248" s="24"/>
      <c r="XER248" s="24"/>
    </row>
    <row r="249" s="2" customFormat="1" ht="14.25" spans="1:16372">
      <c r="A249" s="13">
        <v>247</v>
      </c>
      <c r="B249" s="16" t="s">
        <v>258</v>
      </c>
      <c r="C249" s="16" t="str">
        <f>"38"</f>
        <v>38</v>
      </c>
      <c r="D249" s="16" t="str">
        <f>"20"</f>
        <v>20</v>
      </c>
      <c r="E249" s="16" t="str">
        <f>"20210173820"</f>
        <v>20210173820</v>
      </c>
      <c r="F249" s="2" t="s">
        <v>179</v>
      </c>
      <c r="G249" s="18">
        <v>54</v>
      </c>
      <c r="H249" s="16">
        <v>78.8</v>
      </c>
      <c r="I249" s="16">
        <f t="shared" si="6"/>
        <v>63.92</v>
      </c>
      <c r="XDZ249" s="24"/>
      <c r="XEA249" s="24"/>
      <c r="XEB249" s="24"/>
      <c r="XEC249" s="24"/>
      <c r="XED249" s="24"/>
      <c r="XEE249" s="24"/>
      <c r="XEF249" s="24"/>
      <c r="XEG249" s="24"/>
      <c r="XEH249" s="24"/>
      <c r="XEI249" s="24"/>
      <c r="XEJ249" s="24"/>
      <c r="XEK249" s="24"/>
      <c r="XEL249" s="24"/>
      <c r="XEM249" s="24"/>
      <c r="XEN249" s="24"/>
      <c r="XEO249" s="24"/>
      <c r="XEP249" s="24"/>
      <c r="XEQ249" s="24"/>
      <c r="XER249" s="24"/>
    </row>
    <row r="250" s="4" customFormat="1" ht="20" customHeight="1" spans="1:16363">
      <c r="A250" s="13">
        <v>248</v>
      </c>
      <c r="B250" s="25" t="s">
        <v>258</v>
      </c>
      <c r="C250" s="25" t="str">
        <f>"37"</f>
        <v>37</v>
      </c>
      <c r="D250" s="25" t="str">
        <f>"14"</f>
        <v>14</v>
      </c>
      <c r="E250" s="25" t="str">
        <f>"20210173714"</f>
        <v>20210173714</v>
      </c>
      <c r="F250" s="26" t="s">
        <v>272</v>
      </c>
      <c r="G250" s="21">
        <v>55.65</v>
      </c>
      <c r="H250" s="25">
        <v>74.4</v>
      </c>
      <c r="I250" s="25">
        <f t="shared" si="6"/>
        <v>63.15</v>
      </c>
      <c r="J250" s="2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  <c r="XP250" s="3"/>
      <c r="XQ250" s="3"/>
      <c r="XR250" s="3"/>
      <c r="XS250" s="3"/>
      <c r="XT250" s="3"/>
      <c r="XU250" s="3"/>
      <c r="XV250" s="3"/>
      <c r="XW250" s="3"/>
      <c r="XX250" s="3"/>
      <c r="XY250" s="3"/>
      <c r="XZ250" s="3"/>
      <c r="YA250" s="3"/>
      <c r="YB250" s="3"/>
      <c r="YC250" s="3"/>
      <c r="YD250" s="3"/>
      <c r="YE250" s="3"/>
      <c r="YF250" s="3"/>
      <c r="YG250" s="3"/>
      <c r="YH250" s="3"/>
      <c r="YI250" s="3"/>
      <c r="YJ250" s="3"/>
      <c r="YK250" s="3"/>
      <c r="YL250" s="3"/>
      <c r="YM250" s="3"/>
      <c r="YN250" s="3"/>
      <c r="YO250" s="3"/>
      <c r="YP250" s="3"/>
      <c r="YQ250" s="3"/>
      <c r="YR250" s="3"/>
      <c r="YS250" s="3"/>
      <c r="YT250" s="3"/>
      <c r="YU250" s="3"/>
      <c r="YV250" s="3"/>
      <c r="YW250" s="3"/>
      <c r="YX250" s="3"/>
      <c r="YY250" s="3"/>
      <c r="YZ250" s="3"/>
      <c r="ZA250" s="3"/>
      <c r="ZB250" s="3"/>
      <c r="ZC250" s="3"/>
      <c r="ZD250" s="3"/>
      <c r="ZE250" s="3"/>
      <c r="ZF250" s="3"/>
      <c r="ZG250" s="3"/>
      <c r="ZH250" s="3"/>
      <c r="ZI250" s="3"/>
      <c r="ZJ250" s="3"/>
      <c r="ZK250" s="3"/>
      <c r="ZL250" s="3"/>
      <c r="ZM250" s="3"/>
      <c r="ZN250" s="3"/>
      <c r="ZO250" s="3"/>
      <c r="ZP250" s="3"/>
      <c r="ZQ250" s="3"/>
      <c r="ZR250" s="3"/>
      <c r="ZS250" s="3"/>
      <c r="ZT250" s="3"/>
      <c r="ZU250" s="3"/>
      <c r="ZV250" s="3"/>
      <c r="ZW250" s="3"/>
      <c r="ZX250" s="3"/>
      <c r="ZY250" s="3"/>
      <c r="ZZ250" s="3"/>
      <c r="AAA250" s="3"/>
      <c r="AAB250" s="3"/>
      <c r="AAC250" s="3"/>
      <c r="AAD250" s="3"/>
      <c r="AAE250" s="3"/>
      <c r="AAF250" s="3"/>
      <c r="AAG250" s="3"/>
      <c r="AAH250" s="3"/>
      <c r="AAI250" s="3"/>
      <c r="AAJ250" s="3"/>
      <c r="AAK250" s="3"/>
      <c r="AAL250" s="3"/>
      <c r="AAM250" s="3"/>
      <c r="AAN250" s="3"/>
      <c r="AAO250" s="3"/>
      <c r="AAP250" s="3"/>
      <c r="AAQ250" s="3"/>
      <c r="AAR250" s="3"/>
      <c r="AAS250" s="3"/>
      <c r="AAT250" s="3"/>
      <c r="AAU250" s="3"/>
      <c r="AAV250" s="3"/>
      <c r="AAW250" s="3"/>
      <c r="AAX250" s="3"/>
      <c r="AAY250" s="3"/>
      <c r="AAZ250" s="3"/>
      <c r="ABA250" s="3"/>
      <c r="ABB250" s="3"/>
      <c r="ABC250" s="3"/>
      <c r="ABD250" s="3"/>
      <c r="ABE250" s="3"/>
      <c r="ABF250" s="3"/>
      <c r="ABG250" s="3"/>
      <c r="ABH250" s="3"/>
      <c r="ABI250" s="3"/>
      <c r="ABJ250" s="3"/>
      <c r="ABK250" s="3"/>
      <c r="ABL250" s="3"/>
      <c r="ABM250" s="3"/>
      <c r="ABN250" s="3"/>
      <c r="ABO250" s="3"/>
      <c r="ABP250" s="3"/>
      <c r="ABQ250" s="3"/>
      <c r="ABR250" s="3"/>
      <c r="ABS250" s="3"/>
      <c r="ABT250" s="3"/>
      <c r="ABU250" s="3"/>
      <c r="ABV250" s="3"/>
      <c r="ABW250" s="3"/>
      <c r="ABX250" s="3"/>
      <c r="ABY250" s="3"/>
      <c r="ABZ250" s="3"/>
      <c r="ACA250" s="3"/>
      <c r="ACB250" s="3"/>
      <c r="ACC250" s="3"/>
      <c r="ACD250" s="3"/>
      <c r="ACE250" s="3"/>
      <c r="ACF250" s="3"/>
      <c r="ACG250" s="3"/>
      <c r="ACH250" s="3"/>
      <c r="ACI250" s="3"/>
      <c r="ACJ250" s="3"/>
      <c r="ACK250" s="3"/>
      <c r="ACL250" s="3"/>
      <c r="ACM250" s="3"/>
      <c r="ACN250" s="3"/>
      <c r="ACO250" s="3"/>
      <c r="ACP250" s="3"/>
      <c r="ACQ250" s="3"/>
      <c r="ACR250" s="3"/>
      <c r="ACS250" s="3"/>
      <c r="ACT250" s="3"/>
      <c r="ACU250" s="3"/>
      <c r="ACV250" s="3"/>
      <c r="ACW250" s="3"/>
      <c r="ACX250" s="3"/>
      <c r="ACY250" s="3"/>
      <c r="ACZ250" s="3"/>
      <c r="ADA250" s="3"/>
      <c r="ADB250" s="3"/>
      <c r="ADC250" s="3"/>
      <c r="ADD250" s="3"/>
      <c r="ADE250" s="3"/>
      <c r="ADF250" s="3"/>
      <c r="ADG250" s="3"/>
      <c r="ADH250" s="3"/>
      <c r="ADI250" s="3"/>
      <c r="ADJ250" s="3"/>
      <c r="ADK250" s="3"/>
      <c r="ADL250" s="3"/>
      <c r="ADM250" s="3"/>
      <c r="ADN250" s="3"/>
      <c r="ADO250" s="3"/>
      <c r="ADP250" s="3"/>
      <c r="ADQ250" s="3"/>
      <c r="ADR250" s="3"/>
      <c r="ADS250" s="3"/>
      <c r="ADT250" s="3"/>
      <c r="ADU250" s="3"/>
      <c r="ADV250" s="3"/>
      <c r="ADW250" s="3"/>
      <c r="ADX250" s="3"/>
      <c r="ADY250" s="3"/>
      <c r="ADZ250" s="3"/>
      <c r="AEA250" s="3"/>
      <c r="AEB250" s="3"/>
      <c r="AEC250" s="3"/>
      <c r="AED250" s="3"/>
      <c r="AEE250" s="3"/>
      <c r="AEF250" s="3"/>
      <c r="AEG250" s="3"/>
      <c r="AEH250" s="3"/>
      <c r="AEI250" s="3"/>
      <c r="AEJ250" s="3"/>
      <c r="AEK250" s="3"/>
      <c r="AEL250" s="3"/>
      <c r="AEM250" s="3"/>
      <c r="AEN250" s="3"/>
      <c r="AEO250" s="3"/>
      <c r="AEP250" s="3"/>
      <c r="AEQ250" s="3"/>
      <c r="AER250" s="3"/>
      <c r="AES250" s="3"/>
      <c r="AET250" s="3"/>
      <c r="AEU250" s="3"/>
      <c r="AEV250" s="3"/>
      <c r="AEW250" s="3"/>
      <c r="AEX250" s="3"/>
      <c r="AEY250" s="3"/>
      <c r="AEZ250" s="3"/>
      <c r="AFA250" s="3"/>
      <c r="AFB250" s="3"/>
      <c r="AFC250" s="3"/>
      <c r="AFD250" s="3"/>
      <c r="AFE250" s="3"/>
      <c r="AFF250" s="3"/>
      <c r="AFG250" s="3"/>
      <c r="AFH250" s="3"/>
      <c r="AFI250" s="3"/>
      <c r="AFJ250" s="3"/>
      <c r="AFK250" s="3"/>
      <c r="AFL250" s="3"/>
      <c r="AFM250" s="3"/>
      <c r="AFN250" s="3"/>
      <c r="AFO250" s="3"/>
      <c r="AFP250" s="3"/>
      <c r="AFQ250" s="3"/>
      <c r="AFR250" s="3"/>
      <c r="AFS250" s="3"/>
      <c r="AFT250" s="3"/>
      <c r="AFU250" s="3"/>
      <c r="AFV250" s="3"/>
      <c r="AFW250" s="3"/>
      <c r="AFX250" s="3"/>
      <c r="AFY250" s="3"/>
      <c r="AFZ250" s="3"/>
      <c r="AGA250" s="3"/>
      <c r="AGB250" s="3"/>
      <c r="AGC250" s="3"/>
      <c r="AGD250" s="3"/>
      <c r="AGE250" s="3"/>
      <c r="AGF250" s="3"/>
      <c r="AGG250" s="3"/>
      <c r="AGH250" s="3"/>
      <c r="AGI250" s="3"/>
      <c r="AGJ250" s="3"/>
      <c r="AGK250" s="3"/>
      <c r="AGL250" s="3"/>
      <c r="AGM250" s="3"/>
      <c r="AGN250" s="3"/>
      <c r="AGO250" s="3"/>
      <c r="AGP250" s="3"/>
      <c r="AGQ250" s="3"/>
      <c r="AGR250" s="3"/>
      <c r="AGS250" s="3"/>
      <c r="AGT250" s="3"/>
      <c r="AGU250" s="3"/>
      <c r="AGV250" s="3"/>
      <c r="AGW250" s="3"/>
      <c r="AGX250" s="3"/>
      <c r="AGY250" s="3"/>
      <c r="AGZ250" s="3"/>
      <c r="AHA250" s="3"/>
      <c r="AHB250" s="3"/>
      <c r="AHC250" s="3"/>
      <c r="AHD250" s="3"/>
      <c r="AHE250" s="3"/>
      <c r="AHF250" s="3"/>
      <c r="AHG250" s="3"/>
      <c r="AHH250" s="3"/>
      <c r="AHI250" s="3"/>
      <c r="AHJ250" s="3"/>
      <c r="AHK250" s="3"/>
      <c r="AHL250" s="3"/>
      <c r="AHM250" s="3"/>
      <c r="AHN250" s="3"/>
      <c r="AHO250" s="3"/>
      <c r="AHP250" s="3"/>
      <c r="AHQ250" s="3"/>
      <c r="AHR250" s="3"/>
      <c r="AHS250" s="3"/>
      <c r="AHT250" s="3"/>
      <c r="AHU250" s="3"/>
      <c r="AHV250" s="3"/>
      <c r="AHW250" s="3"/>
      <c r="AHX250" s="3"/>
      <c r="AHY250" s="3"/>
      <c r="AHZ250" s="3"/>
      <c r="AIA250" s="3"/>
      <c r="AIB250" s="3"/>
      <c r="AIC250" s="3"/>
      <c r="AID250" s="3"/>
      <c r="AIE250" s="3"/>
      <c r="AIF250" s="3"/>
      <c r="AIG250" s="3"/>
      <c r="AIH250" s="3"/>
      <c r="AII250" s="3"/>
      <c r="AIJ250" s="3"/>
      <c r="AIK250" s="3"/>
      <c r="AIL250" s="3"/>
      <c r="AIM250" s="3"/>
      <c r="AIN250" s="3"/>
      <c r="AIO250" s="3"/>
      <c r="AIP250" s="3"/>
      <c r="AIQ250" s="3"/>
      <c r="AIR250" s="3"/>
      <c r="AIS250" s="3"/>
      <c r="AIT250" s="3"/>
      <c r="AIU250" s="3"/>
      <c r="AIV250" s="3"/>
      <c r="AIW250" s="3"/>
      <c r="AIX250" s="3"/>
      <c r="AIY250" s="3"/>
      <c r="AIZ250" s="3"/>
      <c r="AJA250" s="3"/>
      <c r="AJB250" s="3"/>
      <c r="AJC250" s="3"/>
      <c r="AJD250" s="3"/>
      <c r="AJE250" s="3"/>
      <c r="AJF250" s="3"/>
      <c r="AJG250" s="3"/>
      <c r="AJH250" s="3"/>
      <c r="AJI250" s="3"/>
      <c r="AJJ250" s="3"/>
      <c r="AJK250" s="3"/>
      <c r="AJL250" s="3"/>
      <c r="AJM250" s="3"/>
      <c r="AJN250" s="3"/>
      <c r="AJO250" s="3"/>
      <c r="AJP250" s="3"/>
      <c r="AJQ250" s="3"/>
      <c r="AJR250" s="3"/>
      <c r="AJS250" s="3"/>
      <c r="AJT250" s="3"/>
      <c r="AJU250" s="3"/>
      <c r="AJV250" s="3"/>
      <c r="AJW250" s="3"/>
      <c r="AJX250" s="3"/>
      <c r="AJY250" s="3"/>
      <c r="AJZ250" s="3"/>
      <c r="AKA250" s="3"/>
      <c r="AKB250" s="3"/>
      <c r="AKC250" s="3"/>
      <c r="AKD250" s="3"/>
      <c r="AKE250" s="3"/>
      <c r="AKF250" s="3"/>
      <c r="AKG250" s="3"/>
      <c r="AKH250" s="3"/>
      <c r="AKI250" s="3"/>
      <c r="AKJ250" s="3"/>
      <c r="AKK250" s="3"/>
      <c r="AKL250" s="3"/>
      <c r="AKM250" s="3"/>
      <c r="AKN250" s="3"/>
      <c r="AKO250" s="3"/>
      <c r="AKP250" s="3"/>
      <c r="AKQ250" s="3"/>
      <c r="AKR250" s="3"/>
      <c r="AKS250" s="3"/>
      <c r="AKT250" s="3"/>
      <c r="AKU250" s="3"/>
      <c r="AKV250" s="3"/>
      <c r="AKW250" s="3"/>
      <c r="AKX250" s="3"/>
      <c r="AKY250" s="3"/>
      <c r="AKZ250" s="3"/>
      <c r="ALA250" s="3"/>
      <c r="ALB250" s="3"/>
      <c r="ALC250" s="3"/>
      <c r="ALD250" s="3"/>
      <c r="ALE250" s="3"/>
      <c r="ALF250" s="3"/>
      <c r="ALG250" s="3"/>
      <c r="ALH250" s="3"/>
      <c r="ALI250" s="3"/>
      <c r="ALJ250" s="3"/>
      <c r="ALK250" s="3"/>
      <c r="ALL250" s="3"/>
      <c r="ALM250" s="3"/>
      <c r="ALN250" s="3"/>
      <c r="ALO250" s="3"/>
      <c r="ALP250" s="3"/>
      <c r="ALQ250" s="3"/>
      <c r="ALR250" s="3"/>
      <c r="ALS250" s="3"/>
      <c r="ALT250" s="3"/>
      <c r="ALU250" s="3"/>
      <c r="ALV250" s="3"/>
      <c r="ALW250" s="3"/>
      <c r="ALX250" s="3"/>
      <c r="ALY250" s="3"/>
      <c r="ALZ250" s="3"/>
      <c r="AMA250" s="3"/>
      <c r="AMB250" s="3"/>
      <c r="AMC250" s="3"/>
      <c r="AMD250" s="3"/>
      <c r="AME250" s="3"/>
      <c r="AMF250" s="3"/>
      <c r="AMG250" s="3"/>
      <c r="AMH250" s="3"/>
      <c r="AMI250" s="3"/>
      <c r="AMJ250" s="3"/>
      <c r="AMK250" s="3"/>
      <c r="AML250" s="3"/>
      <c r="AMM250" s="3"/>
      <c r="AMN250" s="3"/>
      <c r="AMO250" s="3"/>
      <c r="AMP250" s="3"/>
      <c r="AMQ250" s="3"/>
      <c r="AMR250" s="3"/>
      <c r="AMS250" s="3"/>
      <c r="AMT250" s="3"/>
      <c r="AMU250" s="3"/>
      <c r="AMV250" s="3"/>
      <c r="AMW250" s="3"/>
      <c r="AMX250" s="3"/>
      <c r="AMY250" s="3"/>
      <c r="AMZ250" s="3"/>
      <c r="ANA250" s="3"/>
      <c r="ANB250" s="3"/>
      <c r="ANC250" s="3"/>
      <c r="AND250" s="3"/>
      <c r="ANE250" s="3"/>
      <c r="ANF250" s="3"/>
      <c r="ANG250" s="3"/>
      <c r="ANH250" s="3"/>
      <c r="ANI250" s="3"/>
      <c r="ANJ250" s="3"/>
      <c r="ANK250" s="3"/>
      <c r="ANL250" s="3"/>
      <c r="ANM250" s="3"/>
      <c r="ANN250" s="3"/>
      <c r="ANO250" s="3"/>
      <c r="ANP250" s="3"/>
      <c r="ANQ250" s="3"/>
      <c r="ANR250" s="3"/>
      <c r="ANS250" s="3"/>
      <c r="ANT250" s="3"/>
      <c r="ANU250" s="3"/>
      <c r="ANV250" s="3"/>
      <c r="ANW250" s="3"/>
      <c r="ANX250" s="3"/>
      <c r="ANY250" s="3"/>
      <c r="ANZ250" s="3"/>
      <c r="AOA250" s="3"/>
      <c r="AOB250" s="3"/>
      <c r="AOC250" s="3"/>
      <c r="AOD250" s="3"/>
      <c r="AOE250" s="3"/>
      <c r="AOF250" s="3"/>
      <c r="AOG250" s="3"/>
      <c r="AOH250" s="3"/>
      <c r="AOI250" s="3"/>
      <c r="AOJ250" s="3"/>
      <c r="AOK250" s="3"/>
      <c r="AOL250" s="3"/>
      <c r="AOM250" s="3"/>
      <c r="AON250" s="3"/>
      <c r="AOO250" s="3"/>
      <c r="AOP250" s="3"/>
      <c r="AOQ250" s="3"/>
      <c r="AOR250" s="3"/>
      <c r="AOS250" s="3"/>
      <c r="AOT250" s="3"/>
      <c r="AOU250" s="3"/>
      <c r="AOV250" s="3"/>
      <c r="AOW250" s="3"/>
      <c r="AOX250" s="3"/>
      <c r="AOY250" s="3"/>
      <c r="AOZ250" s="3"/>
      <c r="APA250" s="3"/>
      <c r="APB250" s="3"/>
      <c r="APC250" s="3"/>
      <c r="APD250" s="3"/>
      <c r="APE250" s="3"/>
      <c r="APF250" s="3"/>
      <c r="APG250" s="3"/>
      <c r="APH250" s="3"/>
      <c r="API250" s="3"/>
      <c r="APJ250" s="3"/>
      <c r="APK250" s="3"/>
      <c r="APL250" s="3"/>
      <c r="APM250" s="3"/>
      <c r="APN250" s="3"/>
      <c r="APO250" s="3"/>
      <c r="APP250" s="3"/>
      <c r="APQ250" s="3"/>
      <c r="APR250" s="3"/>
      <c r="APS250" s="3"/>
      <c r="APT250" s="3"/>
      <c r="APU250" s="3"/>
      <c r="APV250" s="3"/>
      <c r="APW250" s="3"/>
      <c r="APX250" s="3"/>
      <c r="APY250" s="3"/>
      <c r="APZ250" s="3"/>
      <c r="AQA250" s="3"/>
      <c r="AQB250" s="3"/>
      <c r="AQC250" s="3"/>
      <c r="AQD250" s="3"/>
      <c r="AQE250" s="3"/>
      <c r="AQF250" s="3"/>
      <c r="AQG250" s="3"/>
      <c r="AQH250" s="3"/>
      <c r="AQI250" s="3"/>
      <c r="AQJ250" s="3"/>
      <c r="AQK250" s="3"/>
      <c r="AQL250" s="3"/>
      <c r="AQM250" s="3"/>
      <c r="AQN250" s="3"/>
      <c r="AQO250" s="3"/>
      <c r="AQP250" s="3"/>
      <c r="AQQ250" s="3"/>
      <c r="AQR250" s="3"/>
      <c r="AQS250" s="3"/>
      <c r="AQT250" s="3"/>
      <c r="AQU250" s="3"/>
      <c r="AQV250" s="3"/>
      <c r="AQW250" s="3"/>
      <c r="AQX250" s="3"/>
      <c r="AQY250" s="3"/>
      <c r="AQZ250" s="3"/>
      <c r="ARA250" s="3"/>
      <c r="ARB250" s="3"/>
      <c r="ARC250" s="3"/>
      <c r="ARD250" s="3"/>
      <c r="ARE250" s="3"/>
      <c r="ARF250" s="3"/>
      <c r="ARG250" s="3"/>
      <c r="ARH250" s="3"/>
      <c r="ARI250" s="3"/>
      <c r="ARJ250" s="3"/>
      <c r="ARK250" s="3"/>
      <c r="ARL250" s="3"/>
      <c r="ARM250" s="3"/>
      <c r="ARN250" s="3"/>
      <c r="ARO250" s="3"/>
      <c r="ARP250" s="3"/>
      <c r="ARQ250" s="3"/>
      <c r="ARR250" s="3"/>
      <c r="ARS250" s="3"/>
      <c r="ART250" s="3"/>
      <c r="ARU250" s="3"/>
      <c r="ARV250" s="3"/>
      <c r="ARW250" s="3"/>
      <c r="ARX250" s="3"/>
      <c r="ARY250" s="3"/>
      <c r="ARZ250" s="3"/>
      <c r="ASA250" s="3"/>
      <c r="ASB250" s="3"/>
      <c r="ASC250" s="3"/>
      <c r="ASD250" s="3"/>
      <c r="ASE250" s="3"/>
      <c r="ASF250" s="3"/>
      <c r="ASG250" s="3"/>
      <c r="ASH250" s="3"/>
      <c r="ASI250" s="3"/>
      <c r="ASJ250" s="3"/>
      <c r="ASK250" s="3"/>
      <c r="ASL250" s="3"/>
      <c r="ASM250" s="3"/>
      <c r="ASN250" s="3"/>
      <c r="ASO250" s="3"/>
      <c r="ASP250" s="3"/>
      <c r="ASQ250" s="3"/>
      <c r="ASR250" s="3"/>
      <c r="ASS250" s="3"/>
      <c r="AST250" s="3"/>
      <c r="ASU250" s="3"/>
      <c r="ASV250" s="3"/>
      <c r="ASW250" s="3"/>
      <c r="ASX250" s="3"/>
      <c r="ASY250" s="3"/>
      <c r="ASZ250" s="3"/>
      <c r="ATA250" s="3"/>
      <c r="ATB250" s="3"/>
      <c r="ATC250" s="3"/>
      <c r="ATD250" s="3"/>
      <c r="ATE250" s="3"/>
      <c r="ATF250" s="3"/>
      <c r="ATG250" s="3"/>
      <c r="ATH250" s="3"/>
      <c r="ATI250" s="3"/>
      <c r="ATJ250" s="3"/>
      <c r="ATK250" s="3"/>
      <c r="ATL250" s="3"/>
      <c r="ATM250" s="3"/>
      <c r="ATN250" s="3"/>
      <c r="ATO250" s="3"/>
      <c r="ATP250" s="3"/>
      <c r="ATQ250" s="3"/>
      <c r="ATR250" s="3"/>
      <c r="ATS250" s="3"/>
      <c r="ATT250" s="3"/>
      <c r="ATU250" s="3"/>
      <c r="ATV250" s="3"/>
      <c r="ATW250" s="3"/>
      <c r="ATX250" s="3"/>
      <c r="ATY250" s="3"/>
      <c r="ATZ250" s="3"/>
      <c r="AUA250" s="3"/>
      <c r="AUB250" s="3"/>
      <c r="AUC250" s="3"/>
      <c r="AUD250" s="3"/>
      <c r="AUE250" s="3"/>
      <c r="AUF250" s="3"/>
      <c r="AUG250" s="3"/>
      <c r="AUH250" s="3"/>
      <c r="AUI250" s="3"/>
      <c r="AUJ250" s="3"/>
      <c r="AUK250" s="3"/>
      <c r="AUL250" s="3"/>
      <c r="AUM250" s="3"/>
      <c r="AUN250" s="3"/>
      <c r="AUO250" s="3"/>
      <c r="AUP250" s="3"/>
      <c r="AUQ250" s="3"/>
      <c r="AUR250" s="3"/>
      <c r="AUS250" s="3"/>
      <c r="AUT250" s="3"/>
      <c r="AUU250" s="3"/>
      <c r="AUV250" s="3"/>
      <c r="AUW250" s="3"/>
      <c r="AUX250" s="3"/>
      <c r="AUY250" s="3"/>
      <c r="AUZ250" s="3"/>
      <c r="AVA250" s="3"/>
      <c r="AVB250" s="3"/>
      <c r="AVC250" s="3"/>
      <c r="AVD250" s="3"/>
      <c r="AVE250" s="3"/>
      <c r="AVF250" s="3"/>
      <c r="AVG250" s="3"/>
      <c r="AVH250" s="3"/>
      <c r="AVI250" s="3"/>
      <c r="AVJ250" s="3"/>
      <c r="AVK250" s="3"/>
      <c r="AVL250" s="3"/>
      <c r="AVM250" s="3"/>
      <c r="AVN250" s="3"/>
      <c r="AVO250" s="3"/>
      <c r="AVP250" s="3"/>
      <c r="AVQ250" s="3"/>
      <c r="AVR250" s="3"/>
      <c r="AVS250" s="3"/>
      <c r="AVT250" s="3"/>
      <c r="AVU250" s="3"/>
      <c r="AVV250" s="3"/>
      <c r="AVW250" s="3"/>
      <c r="AVX250" s="3"/>
      <c r="AVY250" s="3"/>
      <c r="AVZ250" s="3"/>
      <c r="AWA250" s="3"/>
      <c r="AWB250" s="3"/>
      <c r="AWC250" s="3"/>
      <c r="AWD250" s="3"/>
      <c r="AWE250" s="3"/>
      <c r="AWF250" s="3"/>
      <c r="AWG250" s="3"/>
      <c r="AWH250" s="3"/>
      <c r="AWI250" s="3"/>
      <c r="AWJ250" s="3"/>
      <c r="AWK250" s="3"/>
      <c r="AWL250" s="3"/>
      <c r="AWM250" s="3"/>
      <c r="AWN250" s="3"/>
      <c r="AWO250" s="3"/>
      <c r="AWP250" s="3"/>
      <c r="AWQ250" s="3"/>
      <c r="AWR250" s="3"/>
      <c r="AWS250" s="3"/>
      <c r="AWT250" s="3"/>
      <c r="AWU250" s="3"/>
      <c r="AWV250" s="3"/>
      <c r="AWW250" s="3"/>
      <c r="AWX250" s="3"/>
      <c r="AWY250" s="3"/>
      <c r="AWZ250" s="3"/>
      <c r="AXA250" s="3"/>
      <c r="AXB250" s="3"/>
      <c r="AXC250" s="3"/>
      <c r="AXD250" s="3"/>
      <c r="AXE250" s="3"/>
      <c r="AXF250" s="3"/>
      <c r="AXG250" s="3"/>
      <c r="AXH250" s="3"/>
      <c r="AXI250" s="3"/>
      <c r="AXJ250" s="3"/>
      <c r="AXK250" s="3"/>
      <c r="AXL250" s="3"/>
      <c r="AXM250" s="3"/>
      <c r="AXN250" s="3"/>
      <c r="AXO250" s="3"/>
      <c r="AXP250" s="3"/>
      <c r="AXQ250" s="3"/>
      <c r="AXR250" s="3"/>
      <c r="AXS250" s="3"/>
      <c r="AXT250" s="3"/>
      <c r="AXU250" s="3"/>
      <c r="AXV250" s="3"/>
      <c r="AXW250" s="3"/>
      <c r="AXX250" s="3"/>
      <c r="AXY250" s="3"/>
      <c r="AXZ250" s="3"/>
      <c r="AYA250" s="3"/>
      <c r="AYB250" s="3"/>
      <c r="AYC250" s="3"/>
      <c r="AYD250" s="3"/>
      <c r="AYE250" s="3"/>
      <c r="AYF250" s="3"/>
      <c r="AYG250" s="3"/>
      <c r="AYH250" s="3"/>
      <c r="AYI250" s="3"/>
      <c r="AYJ250" s="3"/>
      <c r="AYK250" s="3"/>
      <c r="AYL250" s="3"/>
      <c r="AYM250" s="3"/>
      <c r="AYN250" s="3"/>
      <c r="AYO250" s="3"/>
      <c r="AYP250" s="3"/>
      <c r="AYQ250" s="3"/>
      <c r="AYR250" s="3"/>
      <c r="AYS250" s="3"/>
      <c r="AYT250" s="3"/>
      <c r="AYU250" s="3"/>
      <c r="AYV250" s="3"/>
      <c r="AYW250" s="3"/>
      <c r="AYX250" s="3"/>
      <c r="AYY250" s="3"/>
      <c r="AYZ250" s="3"/>
      <c r="AZA250" s="3"/>
      <c r="AZB250" s="3"/>
      <c r="AZC250" s="3"/>
      <c r="AZD250" s="3"/>
      <c r="AZE250" s="3"/>
      <c r="AZF250" s="3"/>
      <c r="AZG250" s="3"/>
      <c r="AZH250" s="3"/>
      <c r="AZI250" s="3"/>
      <c r="AZJ250" s="3"/>
      <c r="AZK250" s="3"/>
      <c r="AZL250" s="3"/>
      <c r="AZM250" s="3"/>
      <c r="AZN250" s="3"/>
      <c r="AZO250" s="3"/>
      <c r="AZP250" s="3"/>
      <c r="AZQ250" s="3"/>
      <c r="AZR250" s="3"/>
      <c r="AZS250" s="3"/>
      <c r="AZT250" s="3"/>
      <c r="AZU250" s="3"/>
      <c r="AZV250" s="3"/>
      <c r="AZW250" s="3"/>
      <c r="AZX250" s="3"/>
      <c r="AZY250" s="3"/>
      <c r="AZZ250" s="3"/>
      <c r="BAA250" s="3"/>
      <c r="BAB250" s="3"/>
      <c r="BAC250" s="3"/>
      <c r="BAD250" s="3"/>
      <c r="BAE250" s="3"/>
      <c r="BAF250" s="3"/>
      <c r="BAG250" s="3"/>
      <c r="BAH250" s="3"/>
      <c r="BAI250" s="3"/>
      <c r="BAJ250" s="3"/>
      <c r="BAK250" s="3"/>
      <c r="BAL250" s="3"/>
      <c r="BAM250" s="3"/>
      <c r="BAN250" s="3"/>
      <c r="BAO250" s="3"/>
      <c r="BAP250" s="3"/>
      <c r="BAQ250" s="3"/>
      <c r="BAR250" s="3"/>
      <c r="BAS250" s="3"/>
      <c r="BAT250" s="3"/>
      <c r="BAU250" s="3"/>
      <c r="BAV250" s="3"/>
      <c r="BAW250" s="3"/>
      <c r="BAX250" s="3"/>
      <c r="BAY250" s="3"/>
      <c r="BAZ250" s="3"/>
      <c r="BBA250" s="3"/>
      <c r="BBB250" s="3"/>
      <c r="BBC250" s="3"/>
      <c r="BBD250" s="3"/>
      <c r="BBE250" s="3"/>
      <c r="BBF250" s="3"/>
      <c r="BBG250" s="3"/>
      <c r="BBH250" s="3"/>
      <c r="BBI250" s="3"/>
      <c r="BBJ250" s="3"/>
      <c r="BBK250" s="3"/>
      <c r="BBL250" s="3"/>
      <c r="BBM250" s="3"/>
      <c r="BBN250" s="3"/>
      <c r="BBO250" s="3"/>
      <c r="BBP250" s="3"/>
      <c r="BBQ250" s="3"/>
      <c r="BBR250" s="3"/>
      <c r="BBS250" s="3"/>
      <c r="BBT250" s="3"/>
      <c r="BBU250" s="3"/>
      <c r="BBV250" s="3"/>
      <c r="BBW250" s="3"/>
      <c r="BBX250" s="3"/>
      <c r="BBY250" s="3"/>
      <c r="BBZ250" s="3"/>
      <c r="BCA250" s="3"/>
      <c r="BCB250" s="3"/>
      <c r="BCC250" s="3"/>
      <c r="BCD250" s="3"/>
      <c r="BCE250" s="3"/>
      <c r="BCF250" s="3"/>
      <c r="BCG250" s="3"/>
      <c r="BCH250" s="3"/>
      <c r="BCI250" s="3"/>
      <c r="BCJ250" s="3"/>
      <c r="BCK250" s="3"/>
      <c r="BCL250" s="3"/>
      <c r="BCM250" s="3"/>
      <c r="BCN250" s="3"/>
      <c r="BCO250" s="3"/>
      <c r="BCP250" s="3"/>
      <c r="BCQ250" s="3"/>
      <c r="BCR250" s="3"/>
      <c r="BCS250" s="3"/>
      <c r="BCT250" s="3"/>
      <c r="BCU250" s="3"/>
      <c r="BCV250" s="3"/>
      <c r="BCW250" s="3"/>
      <c r="BCX250" s="3"/>
      <c r="BCY250" s="3"/>
      <c r="BCZ250" s="3"/>
      <c r="BDA250" s="3"/>
      <c r="BDB250" s="3"/>
      <c r="BDC250" s="3"/>
      <c r="BDD250" s="3"/>
      <c r="BDE250" s="3"/>
      <c r="BDF250" s="3"/>
      <c r="BDG250" s="3"/>
      <c r="BDH250" s="3"/>
      <c r="BDI250" s="3"/>
      <c r="BDJ250" s="3"/>
      <c r="BDK250" s="3"/>
      <c r="BDL250" s="3"/>
      <c r="BDM250" s="3"/>
      <c r="BDN250" s="3"/>
      <c r="BDO250" s="3"/>
      <c r="BDP250" s="3"/>
      <c r="BDQ250" s="3"/>
      <c r="BDR250" s="3"/>
      <c r="BDS250" s="3"/>
      <c r="BDT250" s="3"/>
      <c r="BDU250" s="3"/>
      <c r="BDV250" s="3"/>
      <c r="BDW250" s="3"/>
      <c r="BDX250" s="3"/>
      <c r="BDY250" s="3"/>
      <c r="BDZ250" s="3"/>
      <c r="BEA250" s="3"/>
      <c r="BEB250" s="3"/>
      <c r="BEC250" s="3"/>
      <c r="BED250" s="3"/>
      <c r="BEE250" s="3"/>
      <c r="BEF250" s="3"/>
      <c r="BEG250" s="3"/>
      <c r="BEH250" s="3"/>
      <c r="BEI250" s="3"/>
      <c r="BEJ250" s="3"/>
      <c r="BEK250" s="3"/>
      <c r="BEL250" s="3"/>
      <c r="BEM250" s="3"/>
      <c r="BEN250" s="3"/>
      <c r="BEO250" s="3"/>
      <c r="BEP250" s="3"/>
      <c r="BEQ250" s="3"/>
      <c r="BER250" s="3"/>
      <c r="BES250" s="3"/>
      <c r="BET250" s="3"/>
      <c r="BEU250" s="3"/>
      <c r="BEV250" s="3"/>
      <c r="BEW250" s="3"/>
      <c r="BEX250" s="3"/>
      <c r="BEY250" s="3"/>
      <c r="BEZ250" s="3"/>
      <c r="BFA250" s="3"/>
      <c r="BFB250" s="3"/>
      <c r="BFC250" s="3"/>
      <c r="BFD250" s="3"/>
      <c r="BFE250" s="3"/>
      <c r="BFF250" s="3"/>
      <c r="BFG250" s="3"/>
      <c r="BFH250" s="3"/>
      <c r="BFI250" s="3"/>
      <c r="BFJ250" s="3"/>
      <c r="BFK250" s="3"/>
      <c r="BFL250" s="3"/>
      <c r="BFM250" s="3"/>
      <c r="BFN250" s="3"/>
      <c r="BFO250" s="3"/>
      <c r="BFP250" s="3"/>
      <c r="BFQ250" s="3"/>
      <c r="BFR250" s="3"/>
      <c r="BFS250" s="3"/>
      <c r="BFT250" s="3"/>
      <c r="BFU250" s="3"/>
      <c r="BFV250" s="3"/>
      <c r="BFW250" s="3"/>
      <c r="BFX250" s="3"/>
      <c r="BFY250" s="3"/>
      <c r="BFZ250" s="3"/>
      <c r="BGA250" s="3"/>
      <c r="BGB250" s="3"/>
      <c r="BGC250" s="3"/>
      <c r="BGD250" s="3"/>
      <c r="BGE250" s="3"/>
      <c r="BGF250" s="3"/>
      <c r="BGG250" s="3"/>
      <c r="BGH250" s="3"/>
      <c r="BGI250" s="3"/>
      <c r="BGJ250" s="3"/>
      <c r="BGK250" s="3"/>
      <c r="BGL250" s="3"/>
      <c r="BGM250" s="3"/>
      <c r="BGN250" s="3"/>
      <c r="BGO250" s="3"/>
      <c r="BGP250" s="3"/>
      <c r="BGQ250" s="3"/>
      <c r="BGR250" s="3"/>
      <c r="BGS250" s="3"/>
      <c r="BGT250" s="3"/>
      <c r="BGU250" s="3"/>
      <c r="BGV250" s="3"/>
      <c r="BGW250" s="3"/>
      <c r="BGX250" s="3"/>
      <c r="BGY250" s="3"/>
      <c r="BGZ250" s="3"/>
      <c r="BHA250" s="3"/>
      <c r="BHB250" s="3"/>
      <c r="BHC250" s="3"/>
      <c r="BHD250" s="3"/>
      <c r="BHE250" s="3"/>
      <c r="BHF250" s="3"/>
      <c r="BHG250" s="3"/>
      <c r="BHH250" s="3"/>
      <c r="BHI250" s="3"/>
      <c r="BHJ250" s="3"/>
      <c r="BHK250" s="3"/>
      <c r="BHL250" s="3"/>
      <c r="BHM250" s="3"/>
      <c r="BHN250" s="3"/>
      <c r="BHO250" s="3"/>
      <c r="BHP250" s="3"/>
      <c r="BHQ250" s="3"/>
      <c r="BHR250" s="3"/>
      <c r="BHS250" s="3"/>
      <c r="BHT250" s="3"/>
      <c r="BHU250" s="3"/>
      <c r="BHV250" s="3"/>
      <c r="BHW250" s="3"/>
      <c r="BHX250" s="3"/>
      <c r="BHY250" s="3"/>
      <c r="BHZ250" s="3"/>
      <c r="BIA250" s="3"/>
      <c r="BIB250" s="3"/>
      <c r="BIC250" s="3"/>
      <c r="BID250" s="3"/>
      <c r="BIE250" s="3"/>
      <c r="BIF250" s="3"/>
      <c r="BIG250" s="3"/>
      <c r="BIH250" s="3"/>
      <c r="BII250" s="3"/>
      <c r="BIJ250" s="3"/>
      <c r="BIK250" s="3"/>
      <c r="BIL250" s="3"/>
      <c r="BIM250" s="3"/>
      <c r="BIN250" s="3"/>
      <c r="BIO250" s="3"/>
      <c r="BIP250" s="3"/>
      <c r="BIQ250" s="3"/>
      <c r="BIR250" s="3"/>
      <c r="BIS250" s="3"/>
      <c r="BIT250" s="3"/>
      <c r="BIU250" s="3"/>
      <c r="BIV250" s="3"/>
      <c r="BIW250" s="3"/>
      <c r="BIX250" s="3"/>
      <c r="BIY250" s="3"/>
      <c r="BIZ250" s="3"/>
      <c r="BJA250" s="3"/>
      <c r="BJB250" s="3"/>
      <c r="BJC250" s="3"/>
      <c r="BJD250" s="3"/>
      <c r="BJE250" s="3"/>
      <c r="BJF250" s="3"/>
      <c r="BJG250" s="3"/>
      <c r="BJH250" s="3"/>
      <c r="BJI250" s="3"/>
      <c r="BJJ250" s="3"/>
      <c r="BJK250" s="3"/>
      <c r="BJL250" s="3"/>
      <c r="BJM250" s="3"/>
      <c r="BJN250" s="3"/>
      <c r="BJO250" s="3"/>
      <c r="BJP250" s="3"/>
      <c r="BJQ250" s="3"/>
      <c r="BJR250" s="3"/>
      <c r="BJS250" s="3"/>
      <c r="BJT250" s="3"/>
      <c r="BJU250" s="3"/>
      <c r="BJV250" s="3"/>
      <c r="BJW250" s="3"/>
      <c r="BJX250" s="3"/>
      <c r="BJY250" s="3"/>
      <c r="BJZ250" s="3"/>
      <c r="BKA250" s="3"/>
      <c r="BKB250" s="3"/>
      <c r="BKC250" s="3"/>
      <c r="BKD250" s="3"/>
      <c r="BKE250" s="3"/>
      <c r="BKF250" s="3"/>
      <c r="BKG250" s="3"/>
      <c r="BKH250" s="3"/>
      <c r="BKI250" s="3"/>
      <c r="BKJ250" s="3"/>
      <c r="BKK250" s="3"/>
      <c r="BKL250" s="3"/>
      <c r="BKM250" s="3"/>
      <c r="BKN250" s="3"/>
      <c r="BKO250" s="3"/>
      <c r="BKP250" s="3"/>
      <c r="BKQ250" s="3"/>
      <c r="BKR250" s="3"/>
      <c r="BKS250" s="3"/>
      <c r="BKT250" s="3"/>
      <c r="BKU250" s="3"/>
      <c r="BKV250" s="3"/>
      <c r="BKW250" s="3"/>
      <c r="BKX250" s="3"/>
      <c r="BKY250" s="3"/>
      <c r="BKZ250" s="3"/>
      <c r="BLA250" s="3"/>
      <c r="BLB250" s="3"/>
      <c r="BLC250" s="3"/>
      <c r="BLD250" s="3"/>
      <c r="BLE250" s="3"/>
      <c r="BLF250" s="3"/>
      <c r="BLG250" s="3"/>
      <c r="BLH250" s="3"/>
      <c r="BLI250" s="3"/>
      <c r="BLJ250" s="3"/>
      <c r="BLK250" s="3"/>
      <c r="BLL250" s="3"/>
      <c r="BLM250" s="3"/>
      <c r="BLN250" s="3"/>
      <c r="BLO250" s="3"/>
      <c r="BLP250" s="3"/>
      <c r="BLQ250" s="3"/>
      <c r="BLR250" s="3"/>
      <c r="BLS250" s="3"/>
      <c r="BLT250" s="3"/>
      <c r="BLU250" s="3"/>
      <c r="BLV250" s="3"/>
      <c r="BLW250" s="3"/>
      <c r="BLX250" s="3"/>
      <c r="BLY250" s="3"/>
      <c r="BLZ250" s="3"/>
      <c r="BMA250" s="3"/>
      <c r="BMB250" s="3"/>
      <c r="BMC250" s="3"/>
      <c r="BMD250" s="3"/>
      <c r="BME250" s="3"/>
      <c r="BMF250" s="3"/>
      <c r="BMG250" s="3"/>
      <c r="BMH250" s="3"/>
      <c r="BMI250" s="3"/>
      <c r="BMJ250" s="3"/>
      <c r="BMK250" s="3"/>
      <c r="BML250" s="3"/>
      <c r="BMM250" s="3"/>
      <c r="BMN250" s="3"/>
      <c r="BMO250" s="3"/>
      <c r="BMP250" s="3"/>
      <c r="BMQ250" s="3"/>
      <c r="BMR250" s="3"/>
      <c r="BMS250" s="3"/>
      <c r="BMT250" s="3"/>
      <c r="BMU250" s="3"/>
      <c r="BMV250" s="3"/>
      <c r="BMW250" s="3"/>
      <c r="BMX250" s="3"/>
      <c r="BMY250" s="3"/>
      <c r="BMZ250" s="3"/>
      <c r="BNA250" s="3"/>
      <c r="BNB250" s="3"/>
      <c r="BNC250" s="3"/>
      <c r="BND250" s="3"/>
      <c r="BNE250" s="3"/>
      <c r="BNF250" s="3"/>
      <c r="BNG250" s="3"/>
      <c r="BNH250" s="3"/>
      <c r="BNI250" s="3"/>
      <c r="BNJ250" s="3"/>
      <c r="BNK250" s="3"/>
      <c r="BNL250" s="3"/>
      <c r="BNM250" s="3"/>
      <c r="BNN250" s="3"/>
      <c r="BNO250" s="3"/>
      <c r="BNP250" s="3"/>
      <c r="BNQ250" s="3"/>
      <c r="BNR250" s="3"/>
      <c r="BNS250" s="3"/>
      <c r="BNT250" s="3"/>
      <c r="BNU250" s="3"/>
      <c r="BNV250" s="3"/>
      <c r="BNW250" s="3"/>
      <c r="BNX250" s="3"/>
      <c r="BNY250" s="3"/>
      <c r="BNZ250" s="3"/>
      <c r="BOA250" s="3"/>
      <c r="BOB250" s="3"/>
      <c r="BOC250" s="3"/>
      <c r="BOD250" s="3"/>
      <c r="BOE250" s="3"/>
      <c r="BOF250" s="3"/>
      <c r="BOG250" s="3"/>
      <c r="BOH250" s="3"/>
      <c r="BOI250" s="3"/>
      <c r="BOJ250" s="3"/>
      <c r="BOK250" s="3"/>
      <c r="BOL250" s="3"/>
      <c r="BOM250" s="3"/>
      <c r="BON250" s="3"/>
      <c r="BOO250" s="3"/>
      <c r="BOP250" s="3"/>
      <c r="BOQ250" s="3"/>
      <c r="BOR250" s="3"/>
      <c r="BOS250" s="3"/>
      <c r="BOT250" s="3"/>
      <c r="BOU250" s="3"/>
      <c r="BOV250" s="3"/>
      <c r="BOW250" s="3"/>
      <c r="BOX250" s="3"/>
      <c r="BOY250" s="3"/>
      <c r="BOZ250" s="3"/>
      <c r="BPA250" s="3"/>
      <c r="BPB250" s="3"/>
      <c r="BPC250" s="3"/>
      <c r="BPD250" s="3"/>
      <c r="BPE250" s="3"/>
      <c r="BPF250" s="3"/>
      <c r="BPG250" s="3"/>
      <c r="BPH250" s="3"/>
      <c r="BPI250" s="3"/>
      <c r="BPJ250" s="3"/>
      <c r="BPK250" s="3"/>
      <c r="BPL250" s="3"/>
      <c r="BPM250" s="3"/>
      <c r="BPN250" s="3"/>
      <c r="BPO250" s="3"/>
      <c r="BPP250" s="3"/>
      <c r="BPQ250" s="3"/>
      <c r="BPR250" s="3"/>
      <c r="BPS250" s="3"/>
      <c r="BPT250" s="3"/>
      <c r="BPU250" s="3"/>
      <c r="BPV250" s="3"/>
      <c r="BPW250" s="3"/>
      <c r="BPX250" s="3"/>
      <c r="BPY250" s="3"/>
      <c r="BPZ250" s="3"/>
      <c r="BQA250" s="3"/>
      <c r="BQB250" s="3"/>
      <c r="BQC250" s="3"/>
      <c r="BQD250" s="3"/>
      <c r="BQE250" s="3"/>
      <c r="BQF250" s="3"/>
      <c r="BQG250" s="3"/>
      <c r="BQH250" s="3"/>
      <c r="BQI250" s="3"/>
      <c r="BQJ250" s="3"/>
      <c r="BQK250" s="3"/>
      <c r="BQL250" s="3"/>
      <c r="BQM250" s="3"/>
      <c r="BQN250" s="3"/>
      <c r="BQO250" s="3"/>
      <c r="BQP250" s="3"/>
      <c r="BQQ250" s="3"/>
      <c r="BQR250" s="3"/>
      <c r="BQS250" s="3"/>
      <c r="BQT250" s="3"/>
      <c r="BQU250" s="3"/>
      <c r="BQV250" s="3"/>
      <c r="BQW250" s="3"/>
      <c r="BQX250" s="3"/>
      <c r="BQY250" s="3"/>
      <c r="BQZ250" s="3"/>
      <c r="BRA250" s="3"/>
      <c r="BRB250" s="3"/>
      <c r="BRC250" s="3"/>
      <c r="BRD250" s="3"/>
      <c r="BRE250" s="3"/>
      <c r="BRF250" s="3"/>
      <c r="BRG250" s="3"/>
      <c r="BRH250" s="3"/>
      <c r="BRI250" s="3"/>
      <c r="BRJ250" s="3"/>
      <c r="BRK250" s="3"/>
      <c r="BRL250" s="3"/>
      <c r="BRM250" s="3"/>
      <c r="BRN250" s="3"/>
      <c r="BRO250" s="3"/>
      <c r="BRP250" s="3"/>
      <c r="BRQ250" s="3"/>
      <c r="BRR250" s="3"/>
      <c r="BRS250" s="3"/>
      <c r="BRT250" s="3"/>
      <c r="BRU250" s="3"/>
      <c r="BRV250" s="3"/>
      <c r="BRW250" s="3"/>
      <c r="BRX250" s="3"/>
      <c r="BRY250" s="3"/>
      <c r="BRZ250" s="3"/>
      <c r="BSA250" s="3"/>
      <c r="BSB250" s="3"/>
      <c r="BSC250" s="3"/>
      <c r="BSD250" s="3"/>
      <c r="BSE250" s="3"/>
      <c r="BSF250" s="3"/>
      <c r="BSG250" s="3"/>
      <c r="BSH250" s="3"/>
      <c r="BSI250" s="3"/>
      <c r="BSJ250" s="3"/>
      <c r="BSK250" s="3"/>
      <c r="BSL250" s="3"/>
      <c r="BSM250" s="3"/>
      <c r="BSN250" s="3"/>
      <c r="BSO250" s="3"/>
      <c r="BSP250" s="3"/>
      <c r="BSQ250" s="3"/>
      <c r="BSR250" s="3"/>
      <c r="BSS250" s="3"/>
      <c r="BST250" s="3"/>
      <c r="BSU250" s="3"/>
      <c r="BSV250" s="3"/>
      <c r="BSW250" s="3"/>
      <c r="BSX250" s="3"/>
      <c r="BSY250" s="3"/>
      <c r="BSZ250" s="3"/>
      <c r="BTA250" s="3"/>
      <c r="BTB250" s="3"/>
      <c r="BTC250" s="3"/>
      <c r="BTD250" s="3"/>
      <c r="BTE250" s="3"/>
      <c r="BTF250" s="3"/>
      <c r="BTG250" s="3"/>
      <c r="BTH250" s="3"/>
      <c r="BTI250" s="3"/>
      <c r="BTJ250" s="3"/>
      <c r="BTK250" s="3"/>
      <c r="BTL250" s="3"/>
      <c r="BTM250" s="3"/>
      <c r="BTN250" s="3"/>
      <c r="BTO250" s="3"/>
      <c r="BTP250" s="3"/>
      <c r="BTQ250" s="3"/>
      <c r="BTR250" s="3"/>
      <c r="BTS250" s="3"/>
      <c r="BTT250" s="3"/>
      <c r="BTU250" s="3"/>
      <c r="BTV250" s="3"/>
      <c r="BTW250" s="3"/>
      <c r="BTX250" s="3"/>
      <c r="BTY250" s="3"/>
      <c r="BTZ250" s="3"/>
      <c r="BUA250" s="3"/>
      <c r="BUB250" s="3"/>
      <c r="BUC250" s="3"/>
      <c r="BUD250" s="3"/>
      <c r="BUE250" s="3"/>
      <c r="BUF250" s="3"/>
      <c r="BUG250" s="3"/>
      <c r="BUH250" s="3"/>
      <c r="BUI250" s="3"/>
      <c r="BUJ250" s="3"/>
      <c r="BUK250" s="3"/>
      <c r="BUL250" s="3"/>
      <c r="BUM250" s="3"/>
      <c r="BUN250" s="3"/>
      <c r="BUO250" s="3"/>
      <c r="BUP250" s="3"/>
      <c r="BUQ250" s="3"/>
      <c r="BUR250" s="3"/>
      <c r="BUS250" s="3"/>
      <c r="BUT250" s="3"/>
      <c r="BUU250" s="3"/>
      <c r="BUV250" s="3"/>
      <c r="BUW250" s="3"/>
      <c r="BUX250" s="3"/>
      <c r="BUY250" s="3"/>
      <c r="BUZ250" s="3"/>
      <c r="BVA250" s="3"/>
      <c r="BVB250" s="3"/>
      <c r="BVC250" s="3"/>
      <c r="BVD250" s="3"/>
      <c r="BVE250" s="3"/>
      <c r="BVF250" s="3"/>
      <c r="BVG250" s="3"/>
      <c r="BVH250" s="3"/>
      <c r="BVI250" s="3"/>
      <c r="BVJ250" s="3"/>
      <c r="BVK250" s="3"/>
      <c r="BVL250" s="3"/>
      <c r="BVM250" s="3"/>
      <c r="BVN250" s="3"/>
      <c r="BVO250" s="3"/>
      <c r="BVP250" s="3"/>
      <c r="BVQ250" s="3"/>
      <c r="BVR250" s="3"/>
      <c r="BVS250" s="3"/>
      <c r="BVT250" s="3"/>
      <c r="BVU250" s="3"/>
      <c r="BVV250" s="3"/>
      <c r="BVW250" s="3"/>
      <c r="BVX250" s="3"/>
      <c r="BVY250" s="3"/>
      <c r="BVZ250" s="3"/>
      <c r="BWA250" s="3"/>
      <c r="BWB250" s="3"/>
      <c r="BWC250" s="3"/>
      <c r="BWD250" s="3"/>
      <c r="BWE250" s="3"/>
      <c r="BWF250" s="3"/>
      <c r="BWG250" s="3"/>
      <c r="BWH250" s="3"/>
      <c r="BWI250" s="3"/>
      <c r="BWJ250" s="3"/>
      <c r="BWK250" s="3"/>
      <c r="BWL250" s="3"/>
      <c r="BWM250" s="3"/>
      <c r="BWN250" s="3"/>
      <c r="BWO250" s="3"/>
      <c r="BWP250" s="3"/>
      <c r="BWQ250" s="3"/>
      <c r="BWR250" s="3"/>
      <c r="BWS250" s="3"/>
      <c r="BWT250" s="3"/>
      <c r="BWU250" s="3"/>
      <c r="BWV250" s="3"/>
      <c r="BWW250" s="3"/>
      <c r="BWX250" s="3"/>
      <c r="BWY250" s="3"/>
      <c r="BWZ250" s="3"/>
      <c r="BXA250" s="3"/>
      <c r="BXB250" s="3"/>
      <c r="BXC250" s="3"/>
      <c r="BXD250" s="3"/>
      <c r="BXE250" s="3"/>
      <c r="BXF250" s="3"/>
      <c r="BXG250" s="3"/>
      <c r="BXH250" s="3"/>
      <c r="BXI250" s="3"/>
      <c r="BXJ250" s="3"/>
      <c r="BXK250" s="3"/>
      <c r="BXL250" s="3"/>
      <c r="BXM250" s="3"/>
      <c r="BXN250" s="3"/>
      <c r="BXO250" s="3"/>
      <c r="BXP250" s="3"/>
      <c r="BXQ250" s="3"/>
      <c r="BXR250" s="3"/>
      <c r="BXS250" s="3"/>
      <c r="BXT250" s="3"/>
      <c r="BXU250" s="3"/>
      <c r="BXV250" s="3"/>
      <c r="BXW250" s="3"/>
      <c r="BXX250" s="3"/>
      <c r="BXY250" s="3"/>
      <c r="BXZ250" s="3"/>
      <c r="BYA250" s="3"/>
      <c r="BYB250" s="3"/>
      <c r="BYC250" s="3"/>
      <c r="BYD250" s="3"/>
      <c r="BYE250" s="3"/>
      <c r="BYF250" s="3"/>
      <c r="BYG250" s="3"/>
      <c r="BYH250" s="3"/>
      <c r="BYI250" s="3"/>
      <c r="BYJ250" s="3"/>
      <c r="BYK250" s="3"/>
      <c r="BYL250" s="3"/>
      <c r="BYM250" s="3"/>
      <c r="BYN250" s="3"/>
      <c r="BYO250" s="3"/>
      <c r="BYP250" s="3"/>
      <c r="BYQ250" s="3"/>
      <c r="BYR250" s="3"/>
      <c r="BYS250" s="3"/>
      <c r="BYT250" s="3"/>
      <c r="BYU250" s="3"/>
      <c r="BYV250" s="3"/>
      <c r="BYW250" s="3"/>
      <c r="BYX250" s="3"/>
      <c r="BYY250" s="3"/>
      <c r="BYZ250" s="3"/>
      <c r="BZA250" s="3"/>
      <c r="BZB250" s="3"/>
      <c r="BZC250" s="3"/>
      <c r="BZD250" s="3"/>
      <c r="BZE250" s="3"/>
      <c r="BZF250" s="3"/>
      <c r="BZG250" s="3"/>
      <c r="BZH250" s="3"/>
      <c r="BZI250" s="3"/>
      <c r="BZJ250" s="3"/>
      <c r="BZK250" s="3"/>
      <c r="BZL250" s="3"/>
      <c r="BZM250" s="3"/>
      <c r="BZN250" s="3"/>
      <c r="BZO250" s="3"/>
      <c r="BZP250" s="3"/>
      <c r="BZQ250" s="3"/>
      <c r="BZR250" s="3"/>
      <c r="BZS250" s="3"/>
      <c r="BZT250" s="3"/>
      <c r="BZU250" s="3"/>
      <c r="BZV250" s="3"/>
      <c r="BZW250" s="3"/>
      <c r="BZX250" s="3"/>
      <c r="BZY250" s="3"/>
      <c r="BZZ250" s="3"/>
      <c r="CAA250" s="3"/>
      <c r="CAB250" s="3"/>
      <c r="CAC250" s="3"/>
      <c r="CAD250" s="3"/>
      <c r="CAE250" s="3"/>
      <c r="CAF250" s="3"/>
      <c r="CAG250" s="3"/>
      <c r="CAH250" s="3"/>
      <c r="CAI250" s="3"/>
      <c r="CAJ250" s="3"/>
      <c r="CAK250" s="3"/>
      <c r="CAL250" s="3"/>
      <c r="CAM250" s="3"/>
      <c r="CAN250" s="3"/>
      <c r="CAO250" s="3"/>
      <c r="CAP250" s="3"/>
      <c r="CAQ250" s="3"/>
      <c r="CAR250" s="3"/>
      <c r="CAS250" s="3"/>
      <c r="CAT250" s="3"/>
      <c r="CAU250" s="3"/>
      <c r="CAV250" s="3"/>
      <c r="CAW250" s="3"/>
      <c r="CAX250" s="3"/>
      <c r="CAY250" s="3"/>
      <c r="CAZ250" s="3"/>
      <c r="CBA250" s="3"/>
      <c r="CBB250" s="3"/>
      <c r="CBC250" s="3"/>
      <c r="CBD250" s="3"/>
      <c r="CBE250" s="3"/>
      <c r="CBF250" s="3"/>
      <c r="CBG250" s="3"/>
      <c r="CBH250" s="3"/>
      <c r="CBI250" s="3"/>
      <c r="CBJ250" s="3"/>
      <c r="CBK250" s="3"/>
      <c r="CBL250" s="3"/>
      <c r="CBM250" s="3"/>
      <c r="CBN250" s="3"/>
      <c r="CBO250" s="3"/>
      <c r="CBP250" s="3"/>
      <c r="CBQ250" s="3"/>
      <c r="CBR250" s="3"/>
      <c r="CBS250" s="3"/>
      <c r="CBT250" s="3"/>
      <c r="CBU250" s="3"/>
      <c r="CBV250" s="3"/>
      <c r="CBW250" s="3"/>
      <c r="CBX250" s="3"/>
      <c r="CBY250" s="3"/>
      <c r="CBZ250" s="3"/>
      <c r="CCA250" s="3"/>
      <c r="CCB250" s="3"/>
      <c r="CCC250" s="3"/>
      <c r="CCD250" s="3"/>
      <c r="CCE250" s="3"/>
      <c r="CCF250" s="3"/>
      <c r="CCG250" s="3"/>
      <c r="CCH250" s="3"/>
      <c r="CCI250" s="3"/>
      <c r="CCJ250" s="3"/>
      <c r="CCK250" s="3"/>
      <c r="CCL250" s="3"/>
      <c r="CCM250" s="3"/>
      <c r="CCN250" s="3"/>
      <c r="CCO250" s="3"/>
      <c r="CCP250" s="3"/>
      <c r="CCQ250" s="3"/>
      <c r="CCR250" s="3"/>
      <c r="CCS250" s="3"/>
      <c r="CCT250" s="3"/>
      <c r="CCU250" s="3"/>
      <c r="CCV250" s="3"/>
      <c r="CCW250" s="3"/>
      <c r="CCX250" s="3"/>
      <c r="CCY250" s="3"/>
      <c r="CCZ250" s="3"/>
      <c r="CDA250" s="3"/>
      <c r="CDB250" s="3"/>
      <c r="CDC250" s="3"/>
      <c r="CDD250" s="3"/>
      <c r="CDE250" s="3"/>
      <c r="CDF250" s="3"/>
      <c r="CDG250" s="3"/>
      <c r="CDH250" s="3"/>
      <c r="CDI250" s="3"/>
      <c r="CDJ250" s="3"/>
      <c r="CDK250" s="3"/>
      <c r="CDL250" s="3"/>
      <c r="CDM250" s="3"/>
      <c r="CDN250" s="3"/>
      <c r="CDO250" s="3"/>
      <c r="CDP250" s="3"/>
      <c r="CDQ250" s="3"/>
      <c r="CDR250" s="3"/>
      <c r="CDS250" s="3"/>
      <c r="CDT250" s="3"/>
      <c r="CDU250" s="3"/>
      <c r="CDV250" s="3"/>
      <c r="CDW250" s="3"/>
      <c r="CDX250" s="3"/>
      <c r="CDY250" s="3"/>
      <c r="CDZ250" s="3"/>
      <c r="CEA250" s="3"/>
      <c r="CEB250" s="3"/>
      <c r="CEC250" s="3"/>
      <c r="CED250" s="3"/>
      <c r="CEE250" s="3"/>
      <c r="CEF250" s="3"/>
      <c r="CEG250" s="3"/>
      <c r="CEH250" s="3"/>
      <c r="CEI250" s="3"/>
      <c r="CEJ250" s="3"/>
      <c r="CEK250" s="3"/>
      <c r="CEL250" s="3"/>
      <c r="CEM250" s="3"/>
      <c r="CEN250" s="3"/>
      <c r="CEO250" s="3"/>
      <c r="CEP250" s="3"/>
      <c r="CEQ250" s="3"/>
      <c r="CER250" s="3"/>
      <c r="CES250" s="3"/>
      <c r="CET250" s="3"/>
      <c r="CEU250" s="3"/>
      <c r="CEV250" s="3"/>
      <c r="CEW250" s="3"/>
      <c r="CEX250" s="3"/>
      <c r="CEY250" s="3"/>
      <c r="CEZ250" s="3"/>
      <c r="CFA250" s="3"/>
      <c r="CFB250" s="3"/>
      <c r="CFC250" s="3"/>
      <c r="CFD250" s="3"/>
      <c r="CFE250" s="3"/>
      <c r="CFF250" s="3"/>
      <c r="CFG250" s="3"/>
      <c r="CFH250" s="3"/>
      <c r="CFI250" s="3"/>
      <c r="CFJ250" s="3"/>
      <c r="CFK250" s="3"/>
      <c r="CFL250" s="3"/>
      <c r="CFM250" s="3"/>
      <c r="CFN250" s="3"/>
      <c r="CFO250" s="3"/>
      <c r="CFP250" s="3"/>
      <c r="CFQ250" s="3"/>
      <c r="CFR250" s="3"/>
      <c r="CFS250" s="3"/>
      <c r="CFT250" s="3"/>
      <c r="CFU250" s="3"/>
      <c r="CFV250" s="3"/>
      <c r="CFW250" s="3"/>
      <c r="CFX250" s="3"/>
      <c r="CFY250" s="3"/>
      <c r="CFZ250" s="3"/>
      <c r="CGA250" s="3"/>
      <c r="CGB250" s="3"/>
      <c r="CGC250" s="3"/>
      <c r="CGD250" s="3"/>
      <c r="CGE250" s="3"/>
      <c r="CGF250" s="3"/>
      <c r="CGG250" s="3"/>
      <c r="CGH250" s="3"/>
      <c r="CGI250" s="3"/>
      <c r="CGJ250" s="3"/>
      <c r="CGK250" s="3"/>
      <c r="CGL250" s="3"/>
      <c r="CGM250" s="3"/>
      <c r="CGN250" s="3"/>
      <c r="CGO250" s="3"/>
      <c r="CGP250" s="3"/>
      <c r="CGQ250" s="3"/>
      <c r="CGR250" s="3"/>
      <c r="CGS250" s="3"/>
      <c r="CGT250" s="3"/>
      <c r="CGU250" s="3"/>
      <c r="CGV250" s="3"/>
      <c r="CGW250" s="3"/>
      <c r="CGX250" s="3"/>
      <c r="CGY250" s="3"/>
      <c r="CGZ250" s="3"/>
      <c r="CHA250" s="3"/>
      <c r="CHB250" s="3"/>
      <c r="CHC250" s="3"/>
      <c r="CHD250" s="3"/>
      <c r="CHE250" s="3"/>
      <c r="CHF250" s="3"/>
      <c r="CHG250" s="3"/>
      <c r="CHH250" s="3"/>
      <c r="CHI250" s="3"/>
      <c r="CHJ250" s="3"/>
      <c r="CHK250" s="3"/>
      <c r="CHL250" s="3"/>
      <c r="CHM250" s="3"/>
      <c r="CHN250" s="3"/>
      <c r="CHO250" s="3"/>
      <c r="CHP250" s="3"/>
      <c r="CHQ250" s="3"/>
      <c r="CHR250" s="3"/>
      <c r="CHS250" s="3"/>
      <c r="CHT250" s="3"/>
      <c r="CHU250" s="3"/>
      <c r="CHV250" s="3"/>
      <c r="CHW250" s="3"/>
      <c r="CHX250" s="3"/>
      <c r="CHY250" s="3"/>
      <c r="CHZ250" s="3"/>
      <c r="CIA250" s="3"/>
      <c r="CIB250" s="3"/>
      <c r="CIC250" s="3"/>
      <c r="CID250" s="3"/>
      <c r="CIE250" s="3"/>
      <c r="CIF250" s="3"/>
      <c r="CIG250" s="3"/>
      <c r="CIH250" s="3"/>
      <c r="CII250" s="3"/>
      <c r="CIJ250" s="3"/>
      <c r="CIK250" s="3"/>
      <c r="CIL250" s="3"/>
      <c r="CIM250" s="3"/>
      <c r="CIN250" s="3"/>
      <c r="CIO250" s="3"/>
      <c r="CIP250" s="3"/>
      <c r="CIQ250" s="3"/>
      <c r="CIR250" s="3"/>
      <c r="CIS250" s="3"/>
      <c r="CIT250" s="3"/>
      <c r="CIU250" s="3"/>
      <c r="CIV250" s="3"/>
      <c r="CIW250" s="3"/>
      <c r="CIX250" s="3"/>
      <c r="CIY250" s="3"/>
      <c r="CIZ250" s="3"/>
      <c r="CJA250" s="3"/>
      <c r="CJB250" s="3"/>
      <c r="CJC250" s="3"/>
      <c r="CJD250" s="3"/>
      <c r="CJE250" s="3"/>
      <c r="CJF250" s="3"/>
      <c r="CJG250" s="3"/>
      <c r="CJH250" s="3"/>
      <c r="CJI250" s="3"/>
      <c r="CJJ250" s="3"/>
      <c r="CJK250" s="3"/>
      <c r="CJL250" s="3"/>
      <c r="CJM250" s="3"/>
      <c r="CJN250" s="3"/>
      <c r="CJO250" s="3"/>
      <c r="CJP250" s="3"/>
      <c r="CJQ250" s="3"/>
      <c r="CJR250" s="3"/>
      <c r="CJS250" s="3"/>
      <c r="CJT250" s="3"/>
      <c r="CJU250" s="3"/>
      <c r="CJV250" s="3"/>
      <c r="CJW250" s="3"/>
      <c r="CJX250" s="3"/>
      <c r="CJY250" s="3"/>
      <c r="CJZ250" s="3"/>
      <c r="CKA250" s="3"/>
      <c r="CKB250" s="3"/>
      <c r="CKC250" s="3"/>
      <c r="CKD250" s="3"/>
      <c r="CKE250" s="3"/>
      <c r="CKF250" s="3"/>
      <c r="CKG250" s="3"/>
      <c r="CKH250" s="3"/>
      <c r="CKI250" s="3"/>
      <c r="CKJ250" s="3"/>
      <c r="CKK250" s="3"/>
      <c r="CKL250" s="3"/>
      <c r="CKM250" s="3"/>
      <c r="CKN250" s="3"/>
      <c r="CKO250" s="3"/>
      <c r="CKP250" s="3"/>
      <c r="CKQ250" s="3"/>
      <c r="CKR250" s="3"/>
      <c r="CKS250" s="3"/>
      <c r="CKT250" s="3"/>
      <c r="CKU250" s="3"/>
      <c r="CKV250" s="3"/>
      <c r="CKW250" s="3"/>
      <c r="CKX250" s="3"/>
      <c r="CKY250" s="3"/>
      <c r="CKZ250" s="3"/>
      <c r="CLA250" s="3"/>
      <c r="CLB250" s="3"/>
      <c r="CLC250" s="3"/>
      <c r="CLD250" s="3"/>
      <c r="CLE250" s="3"/>
      <c r="CLF250" s="3"/>
      <c r="CLG250" s="3"/>
      <c r="CLH250" s="3"/>
      <c r="CLI250" s="3"/>
      <c r="CLJ250" s="3"/>
      <c r="CLK250" s="3"/>
      <c r="CLL250" s="3"/>
      <c r="CLM250" s="3"/>
      <c r="CLN250" s="3"/>
      <c r="CLO250" s="3"/>
      <c r="CLP250" s="3"/>
      <c r="CLQ250" s="3"/>
      <c r="CLR250" s="3"/>
      <c r="CLS250" s="3"/>
      <c r="CLT250" s="3"/>
      <c r="CLU250" s="3"/>
      <c r="CLV250" s="3"/>
      <c r="CLW250" s="3"/>
      <c r="CLX250" s="3"/>
      <c r="CLY250" s="3"/>
      <c r="CLZ250" s="3"/>
      <c r="CMA250" s="3"/>
      <c r="CMB250" s="3"/>
      <c r="CMC250" s="3"/>
      <c r="CMD250" s="3"/>
      <c r="CME250" s="3"/>
      <c r="CMF250" s="3"/>
      <c r="CMG250" s="3"/>
      <c r="CMH250" s="3"/>
      <c r="CMI250" s="3"/>
      <c r="CMJ250" s="3"/>
      <c r="CMK250" s="3"/>
      <c r="CML250" s="3"/>
      <c r="CMM250" s="3"/>
      <c r="CMN250" s="3"/>
      <c r="CMO250" s="3"/>
      <c r="CMP250" s="3"/>
      <c r="CMQ250" s="3"/>
      <c r="CMR250" s="3"/>
      <c r="CMS250" s="3"/>
      <c r="CMT250" s="3"/>
      <c r="CMU250" s="3"/>
      <c r="CMV250" s="3"/>
      <c r="CMW250" s="3"/>
      <c r="CMX250" s="3"/>
      <c r="CMY250" s="3"/>
      <c r="CMZ250" s="3"/>
      <c r="CNA250" s="3"/>
      <c r="CNB250" s="3"/>
      <c r="CNC250" s="3"/>
      <c r="CND250" s="3"/>
      <c r="CNE250" s="3"/>
      <c r="CNF250" s="3"/>
      <c r="CNG250" s="3"/>
      <c r="CNH250" s="3"/>
      <c r="CNI250" s="3"/>
      <c r="CNJ250" s="3"/>
      <c r="CNK250" s="3"/>
      <c r="CNL250" s="3"/>
      <c r="CNM250" s="3"/>
      <c r="CNN250" s="3"/>
      <c r="CNO250" s="3"/>
      <c r="CNP250" s="3"/>
      <c r="CNQ250" s="3"/>
      <c r="CNR250" s="3"/>
      <c r="CNS250" s="3"/>
      <c r="CNT250" s="3"/>
      <c r="CNU250" s="3"/>
      <c r="CNV250" s="3"/>
      <c r="CNW250" s="3"/>
      <c r="CNX250" s="3"/>
      <c r="CNY250" s="3"/>
      <c r="CNZ250" s="3"/>
      <c r="COA250" s="3"/>
      <c r="COB250" s="3"/>
      <c r="COC250" s="3"/>
      <c r="COD250" s="3"/>
      <c r="COE250" s="3"/>
      <c r="COF250" s="3"/>
      <c r="COG250" s="3"/>
      <c r="COH250" s="3"/>
      <c r="COI250" s="3"/>
      <c r="COJ250" s="3"/>
      <c r="COK250" s="3"/>
      <c r="COL250" s="3"/>
      <c r="COM250" s="3"/>
      <c r="CON250" s="3"/>
      <c r="COO250" s="3"/>
      <c r="COP250" s="3"/>
      <c r="COQ250" s="3"/>
      <c r="COR250" s="3"/>
      <c r="COS250" s="3"/>
      <c r="COT250" s="3"/>
      <c r="COU250" s="3"/>
      <c r="COV250" s="3"/>
      <c r="COW250" s="3"/>
      <c r="COX250" s="3"/>
      <c r="COY250" s="3"/>
      <c r="COZ250" s="3"/>
      <c r="CPA250" s="3"/>
      <c r="CPB250" s="3"/>
      <c r="CPC250" s="3"/>
      <c r="CPD250" s="3"/>
      <c r="CPE250" s="3"/>
      <c r="CPF250" s="3"/>
      <c r="CPG250" s="3"/>
      <c r="CPH250" s="3"/>
      <c r="CPI250" s="3"/>
      <c r="CPJ250" s="3"/>
      <c r="CPK250" s="3"/>
      <c r="CPL250" s="3"/>
      <c r="CPM250" s="3"/>
      <c r="CPN250" s="3"/>
      <c r="CPO250" s="3"/>
      <c r="CPP250" s="3"/>
      <c r="CPQ250" s="3"/>
      <c r="CPR250" s="3"/>
      <c r="CPS250" s="3"/>
      <c r="CPT250" s="3"/>
      <c r="CPU250" s="3"/>
      <c r="CPV250" s="3"/>
      <c r="CPW250" s="3"/>
      <c r="CPX250" s="3"/>
      <c r="CPY250" s="3"/>
      <c r="CPZ250" s="3"/>
      <c r="CQA250" s="3"/>
      <c r="CQB250" s="3"/>
      <c r="CQC250" s="3"/>
      <c r="CQD250" s="3"/>
      <c r="CQE250" s="3"/>
      <c r="CQF250" s="3"/>
      <c r="CQG250" s="3"/>
      <c r="CQH250" s="3"/>
      <c r="CQI250" s="3"/>
      <c r="CQJ250" s="3"/>
      <c r="CQK250" s="3"/>
      <c r="CQL250" s="3"/>
      <c r="CQM250" s="3"/>
      <c r="CQN250" s="3"/>
      <c r="CQO250" s="3"/>
      <c r="CQP250" s="3"/>
      <c r="CQQ250" s="3"/>
      <c r="CQR250" s="3"/>
      <c r="CQS250" s="3"/>
      <c r="CQT250" s="3"/>
      <c r="CQU250" s="3"/>
      <c r="CQV250" s="3"/>
      <c r="CQW250" s="3"/>
      <c r="CQX250" s="3"/>
      <c r="CQY250" s="3"/>
      <c r="CQZ250" s="3"/>
      <c r="CRA250" s="3"/>
      <c r="CRB250" s="3"/>
      <c r="CRC250" s="3"/>
      <c r="CRD250" s="3"/>
      <c r="CRE250" s="3"/>
      <c r="CRF250" s="3"/>
      <c r="CRG250" s="3"/>
      <c r="CRH250" s="3"/>
      <c r="CRI250" s="3"/>
      <c r="CRJ250" s="3"/>
      <c r="CRK250" s="3"/>
      <c r="CRL250" s="3"/>
      <c r="CRM250" s="3"/>
      <c r="CRN250" s="3"/>
      <c r="CRO250" s="3"/>
      <c r="CRP250" s="3"/>
      <c r="CRQ250" s="3"/>
      <c r="CRR250" s="3"/>
      <c r="CRS250" s="3"/>
      <c r="CRT250" s="3"/>
      <c r="CRU250" s="3"/>
      <c r="CRV250" s="3"/>
      <c r="CRW250" s="3"/>
      <c r="CRX250" s="3"/>
      <c r="CRY250" s="3"/>
      <c r="CRZ250" s="3"/>
      <c r="CSA250" s="3"/>
      <c r="CSB250" s="3"/>
      <c r="CSC250" s="3"/>
      <c r="CSD250" s="3"/>
      <c r="CSE250" s="3"/>
      <c r="CSF250" s="3"/>
      <c r="CSG250" s="3"/>
      <c r="CSH250" s="3"/>
      <c r="CSI250" s="3"/>
      <c r="CSJ250" s="3"/>
      <c r="CSK250" s="3"/>
      <c r="CSL250" s="3"/>
      <c r="CSM250" s="3"/>
      <c r="CSN250" s="3"/>
      <c r="CSO250" s="3"/>
      <c r="CSP250" s="3"/>
      <c r="CSQ250" s="3"/>
      <c r="CSR250" s="3"/>
      <c r="CSS250" s="3"/>
      <c r="CST250" s="3"/>
      <c r="CSU250" s="3"/>
      <c r="CSV250" s="3"/>
      <c r="CSW250" s="3"/>
      <c r="CSX250" s="3"/>
      <c r="CSY250" s="3"/>
      <c r="CSZ250" s="3"/>
      <c r="CTA250" s="3"/>
      <c r="CTB250" s="3"/>
      <c r="CTC250" s="3"/>
      <c r="CTD250" s="3"/>
      <c r="CTE250" s="3"/>
      <c r="CTF250" s="3"/>
      <c r="CTG250" s="3"/>
      <c r="CTH250" s="3"/>
      <c r="CTI250" s="3"/>
      <c r="CTJ250" s="3"/>
      <c r="CTK250" s="3"/>
      <c r="CTL250" s="3"/>
      <c r="CTM250" s="3"/>
      <c r="CTN250" s="3"/>
      <c r="CTO250" s="3"/>
      <c r="CTP250" s="3"/>
      <c r="CTQ250" s="3"/>
      <c r="CTR250" s="3"/>
      <c r="CTS250" s="3"/>
      <c r="CTT250" s="3"/>
      <c r="CTU250" s="3"/>
      <c r="CTV250" s="3"/>
      <c r="CTW250" s="3"/>
      <c r="CTX250" s="3"/>
      <c r="CTY250" s="3"/>
      <c r="CTZ250" s="3"/>
      <c r="CUA250" s="3"/>
      <c r="CUB250" s="3"/>
      <c r="CUC250" s="3"/>
      <c r="CUD250" s="3"/>
      <c r="CUE250" s="3"/>
      <c r="CUF250" s="3"/>
      <c r="CUG250" s="3"/>
      <c r="CUH250" s="3"/>
      <c r="CUI250" s="3"/>
      <c r="CUJ250" s="3"/>
      <c r="CUK250" s="3"/>
      <c r="CUL250" s="3"/>
      <c r="CUM250" s="3"/>
      <c r="CUN250" s="3"/>
      <c r="CUO250" s="3"/>
      <c r="CUP250" s="3"/>
      <c r="CUQ250" s="3"/>
      <c r="CUR250" s="3"/>
      <c r="CUS250" s="3"/>
      <c r="CUT250" s="3"/>
      <c r="CUU250" s="3"/>
      <c r="CUV250" s="3"/>
      <c r="CUW250" s="3"/>
      <c r="CUX250" s="3"/>
      <c r="CUY250" s="3"/>
      <c r="CUZ250" s="3"/>
      <c r="CVA250" s="3"/>
      <c r="CVB250" s="3"/>
      <c r="CVC250" s="3"/>
      <c r="CVD250" s="3"/>
      <c r="CVE250" s="3"/>
      <c r="CVF250" s="3"/>
      <c r="CVG250" s="3"/>
      <c r="CVH250" s="3"/>
      <c r="CVI250" s="3"/>
      <c r="CVJ250" s="3"/>
      <c r="CVK250" s="3"/>
      <c r="CVL250" s="3"/>
      <c r="CVM250" s="3"/>
      <c r="CVN250" s="3"/>
      <c r="CVO250" s="3"/>
      <c r="CVP250" s="3"/>
      <c r="CVQ250" s="3"/>
      <c r="CVR250" s="3"/>
      <c r="CVS250" s="3"/>
      <c r="CVT250" s="3"/>
      <c r="CVU250" s="3"/>
      <c r="CVV250" s="3"/>
      <c r="CVW250" s="3"/>
      <c r="CVX250" s="3"/>
      <c r="CVY250" s="3"/>
      <c r="CVZ250" s="3"/>
      <c r="CWA250" s="3"/>
      <c r="CWB250" s="3"/>
      <c r="CWC250" s="3"/>
      <c r="CWD250" s="3"/>
      <c r="CWE250" s="3"/>
      <c r="CWF250" s="3"/>
      <c r="CWG250" s="3"/>
      <c r="CWH250" s="3"/>
      <c r="CWI250" s="3"/>
      <c r="CWJ250" s="3"/>
      <c r="CWK250" s="3"/>
      <c r="CWL250" s="3"/>
      <c r="CWM250" s="3"/>
      <c r="CWN250" s="3"/>
      <c r="CWO250" s="3"/>
      <c r="CWP250" s="3"/>
      <c r="CWQ250" s="3"/>
      <c r="CWR250" s="3"/>
      <c r="CWS250" s="3"/>
      <c r="CWT250" s="3"/>
      <c r="CWU250" s="3"/>
      <c r="CWV250" s="3"/>
      <c r="CWW250" s="3"/>
      <c r="CWX250" s="3"/>
      <c r="CWY250" s="3"/>
      <c r="CWZ250" s="3"/>
      <c r="CXA250" s="3"/>
      <c r="CXB250" s="3"/>
      <c r="CXC250" s="3"/>
      <c r="CXD250" s="3"/>
      <c r="CXE250" s="3"/>
      <c r="CXF250" s="3"/>
      <c r="CXG250" s="3"/>
      <c r="CXH250" s="3"/>
      <c r="CXI250" s="3"/>
      <c r="CXJ250" s="3"/>
      <c r="CXK250" s="3"/>
      <c r="CXL250" s="3"/>
      <c r="CXM250" s="3"/>
      <c r="CXN250" s="3"/>
      <c r="CXO250" s="3"/>
      <c r="CXP250" s="3"/>
      <c r="CXQ250" s="3"/>
      <c r="CXR250" s="3"/>
      <c r="CXS250" s="3"/>
      <c r="CXT250" s="3"/>
      <c r="CXU250" s="3"/>
      <c r="CXV250" s="3"/>
      <c r="CXW250" s="3"/>
      <c r="CXX250" s="3"/>
      <c r="CXY250" s="3"/>
      <c r="CXZ250" s="3"/>
      <c r="CYA250" s="3"/>
      <c r="CYB250" s="3"/>
      <c r="CYC250" s="3"/>
      <c r="CYD250" s="3"/>
      <c r="CYE250" s="3"/>
      <c r="CYF250" s="3"/>
      <c r="CYG250" s="3"/>
      <c r="CYH250" s="3"/>
      <c r="CYI250" s="3"/>
      <c r="CYJ250" s="3"/>
      <c r="CYK250" s="3"/>
      <c r="CYL250" s="3"/>
      <c r="CYM250" s="3"/>
      <c r="CYN250" s="3"/>
      <c r="CYO250" s="3"/>
      <c r="CYP250" s="3"/>
      <c r="CYQ250" s="3"/>
      <c r="CYR250" s="3"/>
      <c r="CYS250" s="3"/>
      <c r="CYT250" s="3"/>
      <c r="CYU250" s="3"/>
      <c r="CYV250" s="3"/>
      <c r="CYW250" s="3"/>
      <c r="CYX250" s="3"/>
      <c r="CYY250" s="3"/>
      <c r="CYZ250" s="3"/>
      <c r="CZA250" s="3"/>
      <c r="CZB250" s="3"/>
      <c r="CZC250" s="3"/>
      <c r="CZD250" s="3"/>
      <c r="CZE250" s="3"/>
      <c r="CZF250" s="3"/>
      <c r="CZG250" s="3"/>
      <c r="CZH250" s="3"/>
      <c r="CZI250" s="3"/>
      <c r="CZJ250" s="3"/>
      <c r="CZK250" s="3"/>
      <c r="CZL250" s="3"/>
      <c r="CZM250" s="3"/>
      <c r="CZN250" s="3"/>
      <c r="CZO250" s="3"/>
      <c r="CZP250" s="3"/>
      <c r="CZQ250" s="3"/>
      <c r="CZR250" s="3"/>
      <c r="CZS250" s="3"/>
      <c r="CZT250" s="3"/>
      <c r="CZU250" s="3"/>
      <c r="CZV250" s="3"/>
      <c r="CZW250" s="3"/>
      <c r="CZX250" s="3"/>
      <c r="CZY250" s="3"/>
      <c r="CZZ250" s="3"/>
      <c r="DAA250" s="3"/>
      <c r="DAB250" s="3"/>
      <c r="DAC250" s="3"/>
      <c r="DAD250" s="3"/>
      <c r="DAE250" s="3"/>
      <c r="DAF250" s="3"/>
      <c r="DAG250" s="3"/>
      <c r="DAH250" s="3"/>
      <c r="DAI250" s="3"/>
      <c r="DAJ250" s="3"/>
      <c r="DAK250" s="3"/>
      <c r="DAL250" s="3"/>
      <c r="DAM250" s="3"/>
      <c r="DAN250" s="3"/>
      <c r="DAO250" s="3"/>
      <c r="DAP250" s="3"/>
      <c r="DAQ250" s="3"/>
      <c r="DAR250" s="3"/>
      <c r="DAS250" s="3"/>
      <c r="DAT250" s="3"/>
      <c r="DAU250" s="3"/>
      <c r="DAV250" s="3"/>
      <c r="DAW250" s="3"/>
      <c r="DAX250" s="3"/>
      <c r="DAY250" s="3"/>
      <c r="DAZ250" s="3"/>
      <c r="DBA250" s="3"/>
      <c r="DBB250" s="3"/>
      <c r="DBC250" s="3"/>
      <c r="DBD250" s="3"/>
      <c r="DBE250" s="3"/>
      <c r="DBF250" s="3"/>
      <c r="DBG250" s="3"/>
      <c r="DBH250" s="3"/>
      <c r="DBI250" s="3"/>
      <c r="DBJ250" s="3"/>
      <c r="DBK250" s="3"/>
      <c r="DBL250" s="3"/>
      <c r="DBM250" s="3"/>
      <c r="DBN250" s="3"/>
      <c r="DBO250" s="3"/>
      <c r="DBP250" s="3"/>
      <c r="DBQ250" s="3"/>
      <c r="DBR250" s="3"/>
      <c r="DBS250" s="3"/>
      <c r="DBT250" s="3"/>
      <c r="DBU250" s="3"/>
      <c r="DBV250" s="3"/>
      <c r="DBW250" s="3"/>
      <c r="DBX250" s="3"/>
      <c r="DBY250" s="3"/>
      <c r="DBZ250" s="3"/>
      <c r="DCA250" s="3"/>
      <c r="DCB250" s="3"/>
      <c r="DCC250" s="3"/>
      <c r="DCD250" s="3"/>
      <c r="DCE250" s="3"/>
      <c r="DCF250" s="3"/>
      <c r="DCG250" s="3"/>
      <c r="DCH250" s="3"/>
      <c r="DCI250" s="3"/>
      <c r="DCJ250" s="3"/>
      <c r="DCK250" s="3"/>
      <c r="DCL250" s="3"/>
      <c r="DCM250" s="3"/>
      <c r="DCN250" s="3"/>
      <c r="DCO250" s="3"/>
      <c r="DCP250" s="3"/>
      <c r="DCQ250" s="3"/>
      <c r="DCR250" s="3"/>
      <c r="DCS250" s="3"/>
      <c r="DCT250" s="3"/>
      <c r="DCU250" s="3"/>
      <c r="DCV250" s="3"/>
      <c r="DCW250" s="3"/>
      <c r="DCX250" s="3"/>
      <c r="DCY250" s="3"/>
      <c r="DCZ250" s="3"/>
      <c r="DDA250" s="3"/>
      <c r="DDB250" s="3"/>
      <c r="DDC250" s="3"/>
      <c r="DDD250" s="3"/>
      <c r="DDE250" s="3"/>
      <c r="DDF250" s="3"/>
      <c r="DDG250" s="3"/>
      <c r="DDH250" s="3"/>
      <c r="DDI250" s="3"/>
      <c r="DDJ250" s="3"/>
      <c r="DDK250" s="3"/>
      <c r="DDL250" s="3"/>
      <c r="DDM250" s="3"/>
      <c r="DDN250" s="3"/>
      <c r="DDO250" s="3"/>
      <c r="DDP250" s="3"/>
      <c r="DDQ250" s="3"/>
      <c r="DDR250" s="3"/>
      <c r="DDS250" s="3"/>
      <c r="DDT250" s="3"/>
      <c r="DDU250" s="3"/>
      <c r="DDV250" s="3"/>
      <c r="DDW250" s="3"/>
      <c r="DDX250" s="3"/>
      <c r="DDY250" s="3"/>
      <c r="DDZ250" s="3"/>
      <c r="DEA250" s="3"/>
      <c r="DEB250" s="3"/>
      <c r="DEC250" s="3"/>
      <c r="DED250" s="3"/>
      <c r="DEE250" s="3"/>
      <c r="DEF250" s="3"/>
      <c r="DEG250" s="3"/>
      <c r="DEH250" s="3"/>
      <c r="DEI250" s="3"/>
      <c r="DEJ250" s="3"/>
      <c r="DEK250" s="3"/>
      <c r="DEL250" s="3"/>
      <c r="DEM250" s="3"/>
      <c r="DEN250" s="3"/>
      <c r="DEO250" s="3"/>
      <c r="DEP250" s="3"/>
      <c r="DEQ250" s="3"/>
      <c r="DER250" s="3"/>
      <c r="DES250" s="3"/>
      <c r="DET250" s="3"/>
      <c r="DEU250" s="3"/>
      <c r="DEV250" s="3"/>
      <c r="DEW250" s="3"/>
      <c r="DEX250" s="3"/>
      <c r="DEY250" s="3"/>
      <c r="DEZ250" s="3"/>
      <c r="DFA250" s="3"/>
      <c r="DFB250" s="3"/>
      <c r="DFC250" s="3"/>
      <c r="DFD250" s="3"/>
      <c r="DFE250" s="3"/>
      <c r="DFF250" s="3"/>
      <c r="DFG250" s="3"/>
      <c r="DFH250" s="3"/>
      <c r="DFI250" s="3"/>
      <c r="DFJ250" s="3"/>
      <c r="DFK250" s="3"/>
      <c r="DFL250" s="3"/>
      <c r="DFM250" s="3"/>
      <c r="DFN250" s="3"/>
      <c r="DFO250" s="3"/>
      <c r="DFP250" s="3"/>
      <c r="DFQ250" s="3"/>
      <c r="DFR250" s="3"/>
      <c r="DFS250" s="3"/>
      <c r="DFT250" s="3"/>
      <c r="DFU250" s="3"/>
      <c r="DFV250" s="3"/>
      <c r="DFW250" s="3"/>
      <c r="DFX250" s="3"/>
      <c r="DFY250" s="3"/>
      <c r="DFZ250" s="3"/>
      <c r="DGA250" s="3"/>
      <c r="DGB250" s="3"/>
      <c r="DGC250" s="3"/>
      <c r="DGD250" s="3"/>
      <c r="DGE250" s="3"/>
      <c r="DGF250" s="3"/>
      <c r="DGG250" s="3"/>
      <c r="DGH250" s="3"/>
      <c r="DGI250" s="3"/>
      <c r="DGJ250" s="3"/>
      <c r="DGK250" s="3"/>
      <c r="DGL250" s="3"/>
      <c r="DGM250" s="3"/>
      <c r="DGN250" s="3"/>
      <c r="DGO250" s="3"/>
      <c r="DGP250" s="3"/>
      <c r="DGQ250" s="3"/>
      <c r="DGR250" s="3"/>
      <c r="DGS250" s="3"/>
      <c r="DGT250" s="3"/>
      <c r="DGU250" s="3"/>
      <c r="DGV250" s="3"/>
      <c r="DGW250" s="3"/>
      <c r="DGX250" s="3"/>
      <c r="DGY250" s="3"/>
      <c r="DGZ250" s="3"/>
      <c r="DHA250" s="3"/>
      <c r="DHB250" s="3"/>
      <c r="DHC250" s="3"/>
      <c r="DHD250" s="3"/>
      <c r="DHE250" s="3"/>
      <c r="DHF250" s="3"/>
      <c r="DHG250" s="3"/>
      <c r="DHH250" s="3"/>
      <c r="DHI250" s="3"/>
      <c r="DHJ250" s="3"/>
      <c r="DHK250" s="3"/>
      <c r="DHL250" s="3"/>
      <c r="DHM250" s="3"/>
      <c r="DHN250" s="3"/>
      <c r="DHO250" s="3"/>
      <c r="DHP250" s="3"/>
      <c r="DHQ250" s="3"/>
      <c r="DHR250" s="3"/>
      <c r="DHS250" s="3"/>
      <c r="DHT250" s="3"/>
      <c r="DHU250" s="3"/>
      <c r="DHV250" s="3"/>
      <c r="DHW250" s="3"/>
      <c r="DHX250" s="3"/>
      <c r="DHY250" s="3"/>
      <c r="DHZ250" s="3"/>
      <c r="DIA250" s="3"/>
      <c r="DIB250" s="3"/>
      <c r="DIC250" s="3"/>
      <c r="DID250" s="3"/>
      <c r="DIE250" s="3"/>
      <c r="DIF250" s="3"/>
      <c r="DIG250" s="3"/>
      <c r="DIH250" s="3"/>
      <c r="DII250" s="3"/>
      <c r="DIJ250" s="3"/>
      <c r="DIK250" s="3"/>
      <c r="DIL250" s="3"/>
      <c r="DIM250" s="3"/>
      <c r="DIN250" s="3"/>
      <c r="DIO250" s="3"/>
      <c r="DIP250" s="3"/>
      <c r="DIQ250" s="3"/>
      <c r="DIR250" s="3"/>
      <c r="DIS250" s="3"/>
      <c r="DIT250" s="3"/>
      <c r="DIU250" s="3"/>
      <c r="DIV250" s="3"/>
      <c r="DIW250" s="3"/>
      <c r="DIX250" s="3"/>
      <c r="DIY250" s="3"/>
      <c r="DIZ250" s="3"/>
      <c r="DJA250" s="3"/>
      <c r="DJB250" s="3"/>
      <c r="DJC250" s="3"/>
      <c r="DJD250" s="3"/>
      <c r="DJE250" s="3"/>
      <c r="DJF250" s="3"/>
      <c r="DJG250" s="3"/>
      <c r="DJH250" s="3"/>
      <c r="DJI250" s="3"/>
      <c r="DJJ250" s="3"/>
      <c r="DJK250" s="3"/>
      <c r="DJL250" s="3"/>
      <c r="DJM250" s="3"/>
      <c r="DJN250" s="3"/>
      <c r="DJO250" s="3"/>
      <c r="DJP250" s="3"/>
      <c r="DJQ250" s="3"/>
      <c r="DJR250" s="3"/>
      <c r="DJS250" s="3"/>
      <c r="DJT250" s="3"/>
      <c r="DJU250" s="3"/>
      <c r="DJV250" s="3"/>
      <c r="DJW250" s="3"/>
      <c r="DJX250" s="3"/>
      <c r="DJY250" s="3"/>
      <c r="DJZ250" s="3"/>
      <c r="DKA250" s="3"/>
      <c r="DKB250" s="3"/>
      <c r="DKC250" s="3"/>
      <c r="DKD250" s="3"/>
      <c r="DKE250" s="3"/>
      <c r="DKF250" s="3"/>
      <c r="DKG250" s="3"/>
      <c r="DKH250" s="3"/>
      <c r="DKI250" s="3"/>
      <c r="DKJ250" s="3"/>
      <c r="DKK250" s="3"/>
      <c r="DKL250" s="3"/>
      <c r="DKM250" s="3"/>
      <c r="DKN250" s="3"/>
      <c r="DKO250" s="3"/>
      <c r="DKP250" s="3"/>
      <c r="DKQ250" s="3"/>
      <c r="DKR250" s="3"/>
      <c r="DKS250" s="3"/>
      <c r="DKT250" s="3"/>
      <c r="DKU250" s="3"/>
      <c r="DKV250" s="3"/>
      <c r="DKW250" s="3"/>
      <c r="DKX250" s="3"/>
      <c r="DKY250" s="3"/>
      <c r="DKZ250" s="3"/>
      <c r="DLA250" s="3"/>
      <c r="DLB250" s="3"/>
      <c r="DLC250" s="3"/>
      <c r="DLD250" s="3"/>
      <c r="DLE250" s="3"/>
      <c r="DLF250" s="3"/>
      <c r="DLG250" s="3"/>
      <c r="DLH250" s="3"/>
      <c r="DLI250" s="3"/>
      <c r="DLJ250" s="3"/>
      <c r="DLK250" s="3"/>
      <c r="DLL250" s="3"/>
      <c r="DLM250" s="3"/>
      <c r="DLN250" s="3"/>
      <c r="DLO250" s="3"/>
      <c r="DLP250" s="3"/>
      <c r="DLQ250" s="3"/>
      <c r="DLR250" s="3"/>
      <c r="DLS250" s="3"/>
      <c r="DLT250" s="3"/>
      <c r="DLU250" s="3"/>
      <c r="DLV250" s="3"/>
      <c r="DLW250" s="3"/>
      <c r="DLX250" s="3"/>
      <c r="DLY250" s="3"/>
      <c r="DLZ250" s="3"/>
      <c r="DMA250" s="3"/>
      <c r="DMB250" s="3"/>
      <c r="DMC250" s="3"/>
      <c r="DMD250" s="3"/>
      <c r="DME250" s="3"/>
      <c r="DMF250" s="3"/>
      <c r="DMG250" s="3"/>
      <c r="DMH250" s="3"/>
      <c r="DMI250" s="3"/>
      <c r="DMJ250" s="3"/>
      <c r="DMK250" s="3"/>
      <c r="DML250" s="3"/>
      <c r="DMM250" s="3"/>
      <c r="DMN250" s="3"/>
      <c r="DMO250" s="3"/>
      <c r="DMP250" s="3"/>
      <c r="DMQ250" s="3"/>
      <c r="DMR250" s="3"/>
      <c r="DMS250" s="3"/>
      <c r="DMT250" s="3"/>
      <c r="DMU250" s="3"/>
      <c r="DMV250" s="3"/>
      <c r="DMW250" s="3"/>
      <c r="DMX250" s="3"/>
      <c r="DMY250" s="3"/>
      <c r="DMZ250" s="3"/>
      <c r="DNA250" s="3"/>
      <c r="DNB250" s="3"/>
      <c r="DNC250" s="3"/>
      <c r="DND250" s="3"/>
      <c r="DNE250" s="3"/>
      <c r="DNF250" s="3"/>
      <c r="DNG250" s="3"/>
      <c r="DNH250" s="3"/>
      <c r="DNI250" s="3"/>
      <c r="DNJ250" s="3"/>
      <c r="DNK250" s="3"/>
      <c r="DNL250" s="3"/>
      <c r="DNM250" s="3"/>
      <c r="DNN250" s="3"/>
      <c r="DNO250" s="3"/>
      <c r="DNP250" s="3"/>
      <c r="DNQ250" s="3"/>
      <c r="DNR250" s="3"/>
      <c r="DNS250" s="3"/>
      <c r="DNT250" s="3"/>
      <c r="DNU250" s="3"/>
      <c r="DNV250" s="3"/>
      <c r="DNW250" s="3"/>
      <c r="DNX250" s="3"/>
      <c r="DNY250" s="3"/>
      <c r="DNZ250" s="3"/>
      <c r="DOA250" s="3"/>
      <c r="DOB250" s="3"/>
      <c r="DOC250" s="3"/>
      <c r="DOD250" s="3"/>
      <c r="DOE250" s="3"/>
      <c r="DOF250" s="3"/>
      <c r="DOG250" s="3"/>
      <c r="DOH250" s="3"/>
      <c r="DOI250" s="3"/>
      <c r="DOJ250" s="3"/>
      <c r="DOK250" s="3"/>
      <c r="DOL250" s="3"/>
      <c r="DOM250" s="3"/>
      <c r="DON250" s="3"/>
      <c r="DOO250" s="3"/>
      <c r="DOP250" s="3"/>
      <c r="DOQ250" s="3"/>
      <c r="DOR250" s="3"/>
      <c r="DOS250" s="3"/>
      <c r="DOT250" s="3"/>
      <c r="DOU250" s="3"/>
      <c r="DOV250" s="3"/>
      <c r="DOW250" s="3"/>
      <c r="DOX250" s="3"/>
      <c r="DOY250" s="3"/>
      <c r="DOZ250" s="3"/>
      <c r="DPA250" s="3"/>
      <c r="DPB250" s="3"/>
      <c r="DPC250" s="3"/>
      <c r="DPD250" s="3"/>
      <c r="DPE250" s="3"/>
      <c r="DPF250" s="3"/>
      <c r="DPG250" s="3"/>
      <c r="DPH250" s="3"/>
      <c r="DPI250" s="3"/>
      <c r="DPJ250" s="3"/>
      <c r="DPK250" s="3"/>
      <c r="DPL250" s="3"/>
      <c r="DPM250" s="3"/>
      <c r="DPN250" s="3"/>
      <c r="DPO250" s="3"/>
      <c r="DPP250" s="3"/>
      <c r="DPQ250" s="3"/>
      <c r="DPR250" s="3"/>
      <c r="DPS250" s="3"/>
      <c r="DPT250" s="3"/>
      <c r="DPU250" s="3"/>
      <c r="DPV250" s="3"/>
      <c r="DPW250" s="3"/>
      <c r="DPX250" s="3"/>
      <c r="DPY250" s="3"/>
      <c r="DPZ250" s="3"/>
      <c r="DQA250" s="3"/>
      <c r="DQB250" s="3"/>
      <c r="DQC250" s="3"/>
      <c r="DQD250" s="3"/>
      <c r="DQE250" s="3"/>
      <c r="DQF250" s="3"/>
      <c r="DQG250" s="3"/>
      <c r="DQH250" s="3"/>
      <c r="DQI250" s="3"/>
      <c r="DQJ250" s="3"/>
      <c r="DQK250" s="3"/>
      <c r="DQL250" s="3"/>
      <c r="DQM250" s="3"/>
      <c r="DQN250" s="3"/>
      <c r="DQO250" s="3"/>
      <c r="DQP250" s="3"/>
      <c r="DQQ250" s="3"/>
      <c r="DQR250" s="3"/>
      <c r="DQS250" s="3"/>
      <c r="DQT250" s="3"/>
      <c r="DQU250" s="3"/>
      <c r="DQV250" s="3"/>
      <c r="DQW250" s="3"/>
      <c r="DQX250" s="3"/>
      <c r="DQY250" s="3"/>
      <c r="DQZ250" s="3"/>
      <c r="DRA250" s="3"/>
      <c r="DRB250" s="3"/>
      <c r="DRC250" s="3"/>
      <c r="DRD250" s="3"/>
      <c r="DRE250" s="3"/>
      <c r="DRF250" s="3"/>
      <c r="DRG250" s="3"/>
      <c r="DRH250" s="3"/>
      <c r="DRI250" s="3"/>
      <c r="DRJ250" s="3"/>
      <c r="DRK250" s="3"/>
      <c r="DRL250" s="3"/>
      <c r="DRM250" s="3"/>
      <c r="DRN250" s="3"/>
      <c r="DRO250" s="3"/>
      <c r="DRP250" s="3"/>
      <c r="DRQ250" s="3"/>
      <c r="DRR250" s="3"/>
      <c r="DRS250" s="3"/>
      <c r="DRT250" s="3"/>
      <c r="DRU250" s="3"/>
      <c r="DRV250" s="3"/>
      <c r="DRW250" s="3"/>
      <c r="DRX250" s="3"/>
      <c r="DRY250" s="3"/>
      <c r="DRZ250" s="3"/>
      <c r="DSA250" s="3"/>
      <c r="DSB250" s="3"/>
      <c r="DSC250" s="3"/>
      <c r="DSD250" s="3"/>
      <c r="DSE250" s="3"/>
      <c r="DSF250" s="3"/>
      <c r="DSG250" s="3"/>
      <c r="DSH250" s="3"/>
      <c r="DSI250" s="3"/>
      <c r="DSJ250" s="3"/>
      <c r="DSK250" s="3"/>
      <c r="DSL250" s="3"/>
      <c r="DSM250" s="3"/>
      <c r="DSN250" s="3"/>
      <c r="DSO250" s="3"/>
      <c r="DSP250" s="3"/>
      <c r="DSQ250" s="3"/>
      <c r="DSR250" s="3"/>
      <c r="DSS250" s="3"/>
      <c r="DST250" s="3"/>
      <c r="DSU250" s="3"/>
      <c r="DSV250" s="3"/>
      <c r="DSW250" s="3"/>
      <c r="DSX250" s="3"/>
      <c r="DSY250" s="3"/>
      <c r="DSZ250" s="3"/>
      <c r="DTA250" s="3"/>
      <c r="DTB250" s="3"/>
      <c r="DTC250" s="3"/>
      <c r="DTD250" s="3"/>
      <c r="DTE250" s="3"/>
      <c r="DTF250" s="3"/>
      <c r="DTG250" s="3"/>
      <c r="DTH250" s="3"/>
      <c r="DTI250" s="3"/>
      <c r="DTJ250" s="3"/>
      <c r="DTK250" s="3"/>
      <c r="DTL250" s="3"/>
      <c r="DTM250" s="3"/>
      <c r="DTN250" s="3"/>
      <c r="DTO250" s="3"/>
      <c r="DTP250" s="3"/>
      <c r="DTQ250" s="3"/>
      <c r="DTR250" s="3"/>
      <c r="DTS250" s="3"/>
      <c r="DTT250" s="3"/>
      <c r="DTU250" s="3"/>
      <c r="DTV250" s="3"/>
      <c r="DTW250" s="3"/>
      <c r="DTX250" s="3"/>
      <c r="DTY250" s="3"/>
      <c r="DTZ250" s="3"/>
      <c r="DUA250" s="3"/>
      <c r="DUB250" s="3"/>
      <c r="DUC250" s="3"/>
      <c r="DUD250" s="3"/>
      <c r="DUE250" s="3"/>
      <c r="DUF250" s="3"/>
      <c r="DUG250" s="3"/>
      <c r="DUH250" s="3"/>
      <c r="DUI250" s="3"/>
      <c r="DUJ250" s="3"/>
      <c r="DUK250" s="3"/>
      <c r="DUL250" s="3"/>
      <c r="DUM250" s="3"/>
      <c r="DUN250" s="3"/>
      <c r="DUO250" s="3"/>
      <c r="DUP250" s="3"/>
      <c r="DUQ250" s="3"/>
      <c r="DUR250" s="3"/>
      <c r="DUS250" s="3"/>
      <c r="DUT250" s="3"/>
      <c r="DUU250" s="3"/>
      <c r="DUV250" s="3"/>
      <c r="DUW250" s="3"/>
      <c r="DUX250" s="3"/>
      <c r="DUY250" s="3"/>
      <c r="DUZ250" s="3"/>
      <c r="DVA250" s="3"/>
      <c r="DVB250" s="3"/>
      <c r="DVC250" s="3"/>
      <c r="DVD250" s="3"/>
      <c r="DVE250" s="3"/>
      <c r="DVF250" s="3"/>
      <c r="DVG250" s="3"/>
      <c r="DVH250" s="3"/>
      <c r="DVI250" s="3"/>
      <c r="DVJ250" s="3"/>
      <c r="DVK250" s="3"/>
      <c r="DVL250" s="3"/>
      <c r="DVM250" s="3"/>
      <c r="DVN250" s="3"/>
      <c r="DVO250" s="3"/>
      <c r="DVP250" s="3"/>
      <c r="DVQ250" s="3"/>
      <c r="DVR250" s="3"/>
      <c r="DVS250" s="3"/>
      <c r="DVT250" s="3"/>
      <c r="DVU250" s="3"/>
      <c r="DVV250" s="3"/>
      <c r="DVW250" s="3"/>
      <c r="DVX250" s="3"/>
      <c r="DVY250" s="3"/>
      <c r="DVZ250" s="3"/>
      <c r="DWA250" s="3"/>
      <c r="DWB250" s="3"/>
      <c r="DWC250" s="3"/>
      <c r="DWD250" s="3"/>
      <c r="DWE250" s="3"/>
      <c r="DWF250" s="3"/>
      <c r="DWG250" s="3"/>
      <c r="DWH250" s="3"/>
      <c r="DWI250" s="3"/>
      <c r="DWJ250" s="3"/>
      <c r="DWK250" s="3"/>
      <c r="DWL250" s="3"/>
      <c r="DWM250" s="3"/>
      <c r="DWN250" s="3"/>
      <c r="DWO250" s="3"/>
      <c r="DWP250" s="3"/>
      <c r="DWQ250" s="3"/>
      <c r="DWR250" s="3"/>
      <c r="DWS250" s="3"/>
      <c r="DWT250" s="3"/>
      <c r="DWU250" s="3"/>
      <c r="DWV250" s="3"/>
      <c r="DWW250" s="3"/>
      <c r="DWX250" s="3"/>
      <c r="DWY250" s="3"/>
      <c r="DWZ250" s="3"/>
      <c r="DXA250" s="3"/>
      <c r="DXB250" s="3"/>
      <c r="DXC250" s="3"/>
      <c r="DXD250" s="3"/>
      <c r="DXE250" s="3"/>
      <c r="DXF250" s="3"/>
      <c r="DXG250" s="3"/>
      <c r="DXH250" s="3"/>
      <c r="DXI250" s="3"/>
      <c r="DXJ250" s="3"/>
      <c r="DXK250" s="3"/>
      <c r="DXL250" s="3"/>
      <c r="DXM250" s="3"/>
      <c r="DXN250" s="3"/>
      <c r="DXO250" s="3"/>
      <c r="DXP250" s="3"/>
      <c r="DXQ250" s="3"/>
      <c r="DXR250" s="3"/>
      <c r="DXS250" s="3"/>
      <c r="DXT250" s="3"/>
      <c r="DXU250" s="3"/>
      <c r="DXV250" s="3"/>
      <c r="DXW250" s="3"/>
      <c r="DXX250" s="3"/>
      <c r="DXY250" s="3"/>
      <c r="DXZ250" s="3"/>
      <c r="DYA250" s="3"/>
      <c r="DYB250" s="3"/>
      <c r="DYC250" s="3"/>
      <c r="DYD250" s="3"/>
      <c r="DYE250" s="3"/>
      <c r="DYF250" s="3"/>
      <c r="DYG250" s="3"/>
      <c r="DYH250" s="3"/>
      <c r="DYI250" s="3"/>
      <c r="DYJ250" s="3"/>
      <c r="DYK250" s="3"/>
      <c r="DYL250" s="3"/>
      <c r="DYM250" s="3"/>
      <c r="DYN250" s="3"/>
      <c r="DYO250" s="3"/>
      <c r="DYP250" s="3"/>
      <c r="DYQ250" s="3"/>
      <c r="DYR250" s="3"/>
      <c r="DYS250" s="3"/>
      <c r="DYT250" s="3"/>
      <c r="DYU250" s="3"/>
      <c r="DYV250" s="3"/>
      <c r="DYW250" s="3"/>
      <c r="DYX250" s="3"/>
      <c r="DYY250" s="3"/>
      <c r="DYZ250" s="3"/>
      <c r="DZA250" s="3"/>
      <c r="DZB250" s="3"/>
      <c r="DZC250" s="3"/>
      <c r="DZD250" s="3"/>
      <c r="DZE250" s="3"/>
      <c r="DZF250" s="3"/>
      <c r="DZG250" s="3"/>
      <c r="DZH250" s="3"/>
      <c r="DZI250" s="3"/>
      <c r="DZJ250" s="3"/>
      <c r="DZK250" s="3"/>
      <c r="DZL250" s="3"/>
      <c r="DZM250" s="3"/>
      <c r="DZN250" s="3"/>
      <c r="DZO250" s="3"/>
      <c r="DZP250" s="3"/>
      <c r="DZQ250" s="3"/>
      <c r="DZR250" s="3"/>
      <c r="DZS250" s="3"/>
      <c r="DZT250" s="3"/>
      <c r="DZU250" s="3"/>
      <c r="DZV250" s="3"/>
      <c r="DZW250" s="3"/>
      <c r="DZX250" s="3"/>
      <c r="DZY250" s="3"/>
      <c r="DZZ250" s="3"/>
      <c r="EAA250" s="3"/>
      <c r="EAB250" s="3"/>
      <c r="EAC250" s="3"/>
      <c r="EAD250" s="3"/>
      <c r="EAE250" s="3"/>
      <c r="EAF250" s="3"/>
      <c r="EAG250" s="3"/>
      <c r="EAH250" s="3"/>
      <c r="EAI250" s="3"/>
      <c r="EAJ250" s="3"/>
      <c r="EAK250" s="3"/>
      <c r="EAL250" s="3"/>
      <c r="EAM250" s="3"/>
      <c r="EAN250" s="3"/>
      <c r="EAO250" s="3"/>
      <c r="EAP250" s="3"/>
      <c r="EAQ250" s="3"/>
      <c r="EAR250" s="3"/>
      <c r="EAS250" s="3"/>
      <c r="EAT250" s="3"/>
      <c r="EAU250" s="3"/>
      <c r="EAV250" s="3"/>
      <c r="EAW250" s="3"/>
      <c r="EAX250" s="3"/>
      <c r="EAY250" s="3"/>
      <c r="EAZ250" s="3"/>
      <c r="EBA250" s="3"/>
      <c r="EBB250" s="3"/>
      <c r="EBC250" s="3"/>
      <c r="EBD250" s="3"/>
      <c r="EBE250" s="3"/>
      <c r="EBF250" s="3"/>
      <c r="EBG250" s="3"/>
      <c r="EBH250" s="3"/>
      <c r="EBI250" s="3"/>
      <c r="EBJ250" s="3"/>
      <c r="EBK250" s="3"/>
      <c r="EBL250" s="3"/>
      <c r="EBM250" s="3"/>
      <c r="EBN250" s="3"/>
      <c r="EBO250" s="3"/>
      <c r="EBP250" s="3"/>
      <c r="EBQ250" s="3"/>
      <c r="EBR250" s="3"/>
      <c r="EBS250" s="3"/>
      <c r="EBT250" s="3"/>
      <c r="EBU250" s="3"/>
      <c r="EBV250" s="3"/>
      <c r="EBW250" s="3"/>
      <c r="EBX250" s="3"/>
      <c r="EBY250" s="3"/>
      <c r="EBZ250" s="3"/>
      <c r="ECA250" s="3"/>
      <c r="ECB250" s="3"/>
      <c r="ECC250" s="3"/>
      <c r="ECD250" s="3"/>
      <c r="ECE250" s="3"/>
      <c r="ECF250" s="3"/>
      <c r="ECG250" s="3"/>
      <c r="ECH250" s="3"/>
      <c r="ECI250" s="3"/>
      <c r="ECJ250" s="3"/>
      <c r="ECK250" s="3"/>
      <c r="ECL250" s="3"/>
      <c r="ECM250" s="3"/>
      <c r="ECN250" s="3"/>
      <c r="ECO250" s="3"/>
      <c r="ECP250" s="3"/>
      <c r="ECQ250" s="3"/>
      <c r="ECR250" s="3"/>
      <c r="ECS250" s="3"/>
      <c r="ECT250" s="3"/>
      <c r="ECU250" s="3"/>
      <c r="ECV250" s="3"/>
      <c r="ECW250" s="3"/>
      <c r="ECX250" s="3"/>
      <c r="ECY250" s="3"/>
      <c r="ECZ250" s="3"/>
      <c r="EDA250" s="3"/>
      <c r="EDB250" s="3"/>
      <c r="EDC250" s="3"/>
      <c r="EDD250" s="3"/>
      <c r="EDE250" s="3"/>
      <c r="EDF250" s="3"/>
      <c r="EDG250" s="3"/>
      <c r="EDH250" s="3"/>
      <c r="EDI250" s="3"/>
      <c r="EDJ250" s="3"/>
      <c r="EDK250" s="3"/>
      <c r="EDL250" s="3"/>
      <c r="EDM250" s="3"/>
      <c r="EDN250" s="3"/>
      <c r="EDO250" s="3"/>
      <c r="EDP250" s="3"/>
      <c r="EDQ250" s="3"/>
      <c r="EDR250" s="3"/>
      <c r="EDS250" s="3"/>
      <c r="EDT250" s="3"/>
      <c r="EDU250" s="3"/>
      <c r="EDV250" s="3"/>
      <c r="EDW250" s="3"/>
      <c r="EDX250" s="3"/>
      <c r="EDY250" s="3"/>
      <c r="EDZ250" s="3"/>
      <c r="EEA250" s="3"/>
      <c r="EEB250" s="3"/>
      <c r="EEC250" s="3"/>
      <c r="EED250" s="3"/>
      <c r="EEE250" s="3"/>
      <c r="EEF250" s="3"/>
      <c r="EEG250" s="3"/>
      <c r="EEH250" s="3"/>
      <c r="EEI250" s="3"/>
      <c r="EEJ250" s="3"/>
      <c r="EEK250" s="3"/>
      <c r="EEL250" s="3"/>
      <c r="EEM250" s="3"/>
      <c r="EEN250" s="3"/>
      <c r="EEO250" s="3"/>
      <c r="EEP250" s="3"/>
      <c r="EEQ250" s="3"/>
      <c r="EER250" s="3"/>
      <c r="EES250" s="3"/>
      <c r="EET250" s="3"/>
      <c r="EEU250" s="3"/>
      <c r="EEV250" s="3"/>
      <c r="EEW250" s="3"/>
      <c r="EEX250" s="3"/>
      <c r="EEY250" s="3"/>
      <c r="EEZ250" s="3"/>
      <c r="EFA250" s="3"/>
      <c r="EFB250" s="3"/>
      <c r="EFC250" s="3"/>
      <c r="EFD250" s="3"/>
      <c r="EFE250" s="3"/>
      <c r="EFF250" s="3"/>
      <c r="EFG250" s="3"/>
      <c r="EFH250" s="3"/>
      <c r="EFI250" s="3"/>
      <c r="EFJ250" s="3"/>
      <c r="EFK250" s="3"/>
      <c r="EFL250" s="3"/>
      <c r="EFM250" s="3"/>
      <c r="EFN250" s="3"/>
      <c r="EFO250" s="3"/>
      <c r="EFP250" s="3"/>
      <c r="EFQ250" s="3"/>
      <c r="EFR250" s="3"/>
      <c r="EFS250" s="3"/>
      <c r="EFT250" s="3"/>
      <c r="EFU250" s="3"/>
      <c r="EFV250" s="3"/>
      <c r="EFW250" s="3"/>
      <c r="EFX250" s="3"/>
      <c r="EFY250" s="3"/>
      <c r="EFZ250" s="3"/>
      <c r="EGA250" s="3"/>
      <c r="EGB250" s="3"/>
      <c r="EGC250" s="3"/>
      <c r="EGD250" s="3"/>
      <c r="EGE250" s="3"/>
      <c r="EGF250" s="3"/>
      <c r="EGG250" s="3"/>
      <c r="EGH250" s="3"/>
      <c r="EGI250" s="3"/>
      <c r="EGJ250" s="3"/>
      <c r="EGK250" s="3"/>
      <c r="EGL250" s="3"/>
      <c r="EGM250" s="3"/>
      <c r="EGN250" s="3"/>
      <c r="EGO250" s="3"/>
      <c r="EGP250" s="3"/>
      <c r="EGQ250" s="3"/>
      <c r="EGR250" s="3"/>
      <c r="EGS250" s="3"/>
      <c r="EGT250" s="3"/>
      <c r="EGU250" s="3"/>
      <c r="EGV250" s="3"/>
      <c r="EGW250" s="3"/>
      <c r="EGX250" s="3"/>
      <c r="EGY250" s="3"/>
      <c r="EGZ250" s="3"/>
      <c r="EHA250" s="3"/>
      <c r="EHB250" s="3"/>
      <c r="EHC250" s="3"/>
      <c r="EHD250" s="3"/>
      <c r="EHE250" s="3"/>
      <c r="EHF250" s="3"/>
      <c r="EHG250" s="3"/>
      <c r="EHH250" s="3"/>
      <c r="EHI250" s="3"/>
      <c r="EHJ250" s="3"/>
      <c r="EHK250" s="3"/>
      <c r="EHL250" s="3"/>
      <c r="EHM250" s="3"/>
      <c r="EHN250" s="3"/>
      <c r="EHO250" s="3"/>
      <c r="EHP250" s="3"/>
      <c r="EHQ250" s="3"/>
      <c r="EHR250" s="3"/>
      <c r="EHS250" s="3"/>
      <c r="EHT250" s="3"/>
      <c r="EHU250" s="3"/>
      <c r="EHV250" s="3"/>
      <c r="EHW250" s="3"/>
      <c r="EHX250" s="3"/>
      <c r="EHY250" s="3"/>
      <c r="EHZ250" s="3"/>
      <c r="EIA250" s="3"/>
      <c r="EIB250" s="3"/>
      <c r="EIC250" s="3"/>
      <c r="EID250" s="3"/>
      <c r="EIE250" s="3"/>
      <c r="EIF250" s="3"/>
      <c r="EIG250" s="3"/>
      <c r="EIH250" s="3"/>
      <c r="EII250" s="3"/>
      <c r="EIJ250" s="3"/>
      <c r="EIK250" s="3"/>
      <c r="EIL250" s="3"/>
      <c r="EIM250" s="3"/>
      <c r="EIN250" s="3"/>
      <c r="EIO250" s="3"/>
      <c r="EIP250" s="3"/>
      <c r="EIQ250" s="3"/>
      <c r="EIR250" s="3"/>
      <c r="EIS250" s="3"/>
      <c r="EIT250" s="3"/>
      <c r="EIU250" s="3"/>
      <c r="EIV250" s="3"/>
      <c r="EIW250" s="3"/>
      <c r="EIX250" s="3"/>
      <c r="EIY250" s="3"/>
      <c r="EIZ250" s="3"/>
      <c r="EJA250" s="3"/>
      <c r="EJB250" s="3"/>
      <c r="EJC250" s="3"/>
      <c r="EJD250" s="3"/>
      <c r="EJE250" s="3"/>
      <c r="EJF250" s="3"/>
      <c r="EJG250" s="3"/>
      <c r="EJH250" s="3"/>
      <c r="EJI250" s="3"/>
      <c r="EJJ250" s="3"/>
      <c r="EJK250" s="3"/>
      <c r="EJL250" s="3"/>
      <c r="EJM250" s="3"/>
      <c r="EJN250" s="3"/>
      <c r="EJO250" s="3"/>
      <c r="EJP250" s="3"/>
      <c r="EJQ250" s="3"/>
      <c r="EJR250" s="3"/>
      <c r="EJS250" s="3"/>
      <c r="EJT250" s="3"/>
      <c r="EJU250" s="3"/>
      <c r="EJV250" s="3"/>
      <c r="EJW250" s="3"/>
      <c r="EJX250" s="3"/>
      <c r="EJY250" s="3"/>
      <c r="EJZ250" s="3"/>
      <c r="EKA250" s="3"/>
      <c r="EKB250" s="3"/>
      <c r="EKC250" s="3"/>
      <c r="EKD250" s="3"/>
      <c r="EKE250" s="3"/>
      <c r="EKF250" s="3"/>
      <c r="EKG250" s="3"/>
      <c r="EKH250" s="3"/>
      <c r="EKI250" s="3"/>
      <c r="EKJ250" s="3"/>
      <c r="EKK250" s="3"/>
      <c r="EKL250" s="3"/>
      <c r="EKM250" s="3"/>
      <c r="EKN250" s="3"/>
      <c r="EKO250" s="3"/>
      <c r="EKP250" s="3"/>
      <c r="EKQ250" s="3"/>
      <c r="EKR250" s="3"/>
      <c r="EKS250" s="3"/>
      <c r="EKT250" s="3"/>
      <c r="EKU250" s="3"/>
      <c r="EKV250" s="3"/>
      <c r="EKW250" s="3"/>
      <c r="EKX250" s="3"/>
      <c r="EKY250" s="3"/>
      <c r="EKZ250" s="3"/>
      <c r="ELA250" s="3"/>
      <c r="ELB250" s="3"/>
      <c r="ELC250" s="3"/>
      <c r="ELD250" s="3"/>
      <c r="ELE250" s="3"/>
      <c r="ELF250" s="3"/>
      <c r="ELG250" s="3"/>
      <c r="ELH250" s="3"/>
      <c r="ELI250" s="3"/>
      <c r="ELJ250" s="3"/>
      <c r="ELK250" s="3"/>
      <c r="ELL250" s="3"/>
      <c r="ELM250" s="3"/>
      <c r="ELN250" s="3"/>
      <c r="ELO250" s="3"/>
      <c r="ELP250" s="3"/>
      <c r="ELQ250" s="3"/>
      <c r="ELR250" s="3"/>
      <c r="ELS250" s="3"/>
      <c r="ELT250" s="3"/>
      <c r="ELU250" s="3"/>
      <c r="ELV250" s="3"/>
      <c r="ELW250" s="3"/>
      <c r="ELX250" s="3"/>
      <c r="ELY250" s="3"/>
      <c r="ELZ250" s="3"/>
      <c r="EMA250" s="3"/>
      <c r="EMB250" s="3"/>
      <c r="EMC250" s="3"/>
      <c r="EMD250" s="3"/>
      <c r="EME250" s="3"/>
      <c r="EMF250" s="3"/>
      <c r="EMG250" s="3"/>
      <c r="EMH250" s="3"/>
      <c r="EMI250" s="3"/>
      <c r="EMJ250" s="3"/>
      <c r="EMK250" s="3"/>
      <c r="EML250" s="3"/>
      <c r="EMM250" s="3"/>
      <c r="EMN250" s="3"/>
      <c r="EMO250" s="3"/>
      <c r="EMP250" s="3"/>
      <c r="EMQ250" s="3"/>
      <c r="EMR250" s="3"/>
      <c r="EMS250" s="3"/>
      <c r="EMT250" s="3"/>
      <c r="EMU250" s="3"/>
      <c r="EMV250" s="3"/>
      <c r="EMW250" s="3"/>
      <c r="EMX250" s="3"/>
      <c r="EMY250" s="3"/>
      <c r="EMZ250" s="3"/>
      <c r="ENA250" s="3"/>
      <c r="ENB250" s="3"/>
      <c r="ENC250" s="3"/>
      <c r="END250" s="3"/>
      <c r="ENE250" s="3"/>
      <c r="ENF250" s="3"/>
      <c r="ENG250" s="3"/>
      <c r="ENH250" s="3"/>
      <c r="ENI250" s="3"/>
      <c r="ENJ250" s="3"/>
      <c r="ENK250" s="3"/>
      <c r="ENL250" s="3"/>
      <c r="ENM250" s="3"/>
      <c r="ENN250" s="3"/>
      <c r="ENO250" s="3"/>
      <c r="ENP250" s="3"/>
      <c r="ENQ250" s="3"/>
      <c r="ENR250" s="3"/>
      <c r="ENS250" s="3"/>
      <c r="ENT250" s="3"/>
      <c r="ENU250" s="3"/>
      <c r="ENV250" s="3"/>
      <c r="ENW250" s="3"/>
      <c r="ENX250" s="3"/>
      <c r="ENY250" s="3"/>
      <c r="ENZ250" s="3"/>
      <c r="EOA250" s="3"/>
      <c r="EOB250" s="3"/>
      <c r="EOC250" s="3"/>
      <c r="EOD250" s="3"/>
      <c r="EOE250" s="3"/>
      <c r="EOF250" s="3"/>
      <c r="EOG250" s="3"/>
      <c r="EOH250" s="3"/>
      <c r="EOI250" s="3"/>
      <c r="EOJ250" s="3"/>
      <c r="EOK250" s="3"/>
      <c r="EOL250" s="3"/>
      <c r="EOM250" s="3"/>
      <c r="EON250" s="3"/>
      <c r="EOO250" s="3"/>
      <c r="EOP250" s="3"/>
      <c r="EOQ250" s="3"/>
      <c r="EOR250" s="3"/>
      <c r="EOS250" s="3"/>
      <c r="EOT250" s="3"/>
      <c r="EOU250" s="3"/>
      <c r="EOV250" s="3"/>
      <c r="EOW250" s="3"/>
      <c r="EOX250" s="3"/>
      <c r="EOY250" s="3"/>
      <c r="EOZ250" s="3"/>
      <c r="EPA250" s="3"/>
      <c r="EPB250" s="3"/>
      <c r="EPC250" s="3"/>
      <c r="EPD250" s="3"/>
      <c r="EPE250" s="3"/>
      <c r="EPF250" s="3"/>
      <c r="EPG250" s="3"/>
      <c r="EPH250" s="3"/>
      <c r="EPI250" s="3"/>
      <c r="EPJ250" s="3"/>
      <c r="EPK250" s="3"/>
      <c r="EPL250" s="3"/>
      <c r="EPM250" s="3"/>
      <c r="EPN250" s="3"/>
      <c r="EPO250" s="3"/>
      <c r="EPP250" s="3"/>
      <c r="EPQ250" s="3"/>
      <c r="EPR250" s="3"/>
      <c r="EPS250" s="3"/>
      <c r="EPT250" s="3"/>
      <c r="EPU250" s="3"/>
      <c r="EPV250" s="3"/>
      <c r="EPW250" s="3"/>
      <c r="EPX250" s="3"/>
      <c r="EPY250" s="3"/>
      <c r="EPZ250" s="3"/>
      <c r="EQA250" s="3"/>
      <c r="EQB250" s="3"/>
      <c r="EQC250" s="3"/>
      <c r="EQD250" s="3"/>
      <c r="EQE250" s="3"/>
      <c r="EQF250" s="3"/>
      <c r="EQG250" s="3"/>
      <c r="EQH250" s="3"/>
      <c r="EQI250" s="3"/>
      <c r="EQJ250" s="3"/>
      <c r="EQK250" s="3"/>
      <c r="EQL250" s="3"/>
      <c r="EQM250" s="3"/>
      <c r="EQN250" s="3"/>
      <c r="EQO250" s="3"/>
      <c r="EQP250" s="3"/>
      <c r="EQQ250" s="3"/>
      <c r="EQR250" s="3"/>
      <c r="EQS250" s="3"/>
      <c r="EQT250" s="3"/>
      <c r="EQU250" s="3"/>
      <c r="EQV250" s="3"/>
      <c r="EQW250" s="3"/>
      <c r="EQX250" s="3"/>
      <c r="EQY250" s="3"/>
      <c r="EQZ250" s="3"/>
      <c r="ERA250" s="3"/>
      <c r="ERB250" s="3"/>
      <c r="ERC250" s="3"/>
      <c r="ERD250" s="3"/>
      <c r="ERE250" s="3"/>
      <c r="ERF250" s="3"/>
      <c r="ERG250" s="3"/>
      <c r="ERH250" s="3"/>
      <c r="ERI250" s="3"/>
      <c r="ERJ250" s="3"/>
      <c r="ERK250" s="3"/>
      <c r="ERL250" s="3"/>
      <c r="ERM250" s="3"/>
      <c r="ERN250" s="3"/>
      <c r="ERO250" s="3"/>
      <c r="ERP250" s="3"/>
      <c r="ERQ250" s="3"/>
      <c r="ERR250" s="3"/>
      <c r="ERS250" s="3"/>
      <c r="ERT250" s="3"/>
      <c r="ERU250" s="3"/>
      <c r="ERV250" s="3"/>
      <c r="ERW250" s="3"/>
      <c r="ERX250" s="3"/>
      <c r="ERY250" s="3"/>
      <c r="ERZ250" s="3"/>
      <c r="ESA250" s="3"/>
      <c r="ESB250" s="3"/>
      <c r="ESC250" s="3"/>
      <c r="ESD250" s="3"/>
      <c r="ESE250" s="3"/>
      <c r="ESF250" s="3"/>
      <c r="ESG250" s="3"/>
      <c r="ESH250" s="3"/>
      <c r="ESI250" s="3"/>
      <c r="ESJ250" s="3"/>
      <c r="ESK250" s="3"/>
      <c r="ESL250" s="3"/>
      <c r="ESM250" s="3"/>
      <c r="ESN250" s="3"/>
      <c r="ESO250" s="3"/>
      <c r="ESP250" s="3"/>
      <c r="ESQ250" s="3"/>
      <c r="ESR250" s="3"/>
      <c r="ESS250" s="3"/>
      <c r="EST250" s="3"/>
      <c r="ESU250" s="3"/>
      <c r="ESV250" s="3"/>
      <c r="ESW250" s="3"/>
      <c r="ESX250" s="3"/>
      <c r="ESY250" s="3"/>
      <c r="ESZ250" s="3"/>
      <c r="ETA250" s="3"/>
      <c r="ETB250" s="3"/>
      <c r="ETC250" s="3"/>
      <c r="ETD250" s="3"/>
      <c r="ETE250" s="3"/>
      <c r="ETF250" s="3"/>
      <c r="ETG250" s="3"/>
      <c r="ETH250" s="3"/>
      <c r="ETI250" s="3"/>
      <c r="ETJ250" s="3"/>
      <c r="ETK250" s="3"/>
      <c r="ETL250" s="3"/>
      <c r="ETM250" s="3"/>
      <c r="ETN250" s="3"/>
      <c r="ETO250" s="3"/>
      <c r="ETP250" s="3"/>
      <c r="ETQ250" s="3"/>
      <c r="ETR250" s="3"/>
      <c r="ETS250" s="3"/>
      <c r="ETT250" s="3"/>
      <c r="ETU250" s="3"/>
      <c r="ETV250" s="3"/>
      <c r="ETW250" s="3"/>
      <c r="ETX250" s="3"/>
      <c r="ETY250" s="3"/>
      <c r="ETZ250" s="3"/>
      <c r="EUA250" s="3"/>
      <c r="EUB250" s="3"/>
      <c r="EUC250" s="3"/>
      <c r="EUD250" s="3"/>
      <c r="EUE250" s="3"/>
      <c r="EUF250" s="3"/>
      <c r="EUG250" s="3"/>
      <c r="EUH250" s="3"/>
      <c r="EUI250" s="3"/>
      <c r="EUJ250" s="3"/>
      <c r="EUK250" s="3"/>
      <c r="EUL250" s="3"/>
      <c r="EUM250" s="3"/>
      <c r="EUN250" s="3"/>
      <c r="EUO250" s="3"/>
      <c r="EUP250" s="3"/>
      <c r="EUQ250" s="3"/>
      <c r="EUR250" s="3"/>
      <c r="EUS250" s="3"/>
      <c r="EUT250" s="3"/>
      <c r="EUU250" s="3"/>
      <c r="EUV250" s="3"/>
      <c r="EUW250" s="3"/>
      <c r="EUX250" s="3"/>
      <c r="EUY250" s="3"/>
      <c r="EUZ250" s="3"/>
      <c r="EVA250" s="3"/>
      <c r="EVB250" s="3"/>
      <c r="EVC250" s="3"/>
      <c r="EVD250" s="3"/>
      <c r="EVE250" s="3"/>
      <c r="EVF250" s="3"/>
      <c r="EVG250" s="3"/>
      <c r="EVH250" s="3"/>
      <c r="EVI250" s="3"/>
      <c r="EVJ250" s="3"/>
      <c r="EVK250" s="3"/>
      <c r="EVL250" s="3"/>
      <c r="EVM250" s="3"/>
      <c r="EVN250" s="3"/>
      <c r="EVO250" s="3"/>
      <c r="EVP250" s="3"/>
      <c r="EVQ250" s="3"/>
      <c r="EVR250" s="3"/>
      <c r="EVS250" s="3"/>
      <c r="EVT250" s="3"/>
      <c r="EVU250" s="3"/>
      <c r="EVV250" s="3"/>
      <c r="EVW250" s="3"/>
      <c r="EVX250" s="3"/>
      <c r="EVY250" s="3"/>
      <c r="EVZ250" s="3"/>
      <c r="EWA250" s="3"/>
      <c r="EWB250" s="3"/>
      <c r="EWC250" s="3"/>
      <c r="EWD250" s="3"/>
      <c r="EWE250" s="3"/>
      <c r="EWF250" s="3"/>
      <c r="EWG250" s="3"/>
      <c r="EWH250" s="3"/>
      <c r="EWI250" s="3"/>
      <c r="EWJ250" s="3"/>
      <c r="EWK250" s="3"/>
      <c r="EWL250" s="3"/>
      <c r="EWM250" s="3"/>
      <c r="EWN250" s="3"/>
      <c r="EWO250" s="3"/>
      <c r="EWP250" s="3"/>
      <c r="EWQ250" s="3"/>
      <c r="EWR250" s="3"/>
      <c r="EWS250" s="3"/>
      <c r="EWT250" s="3"/>
      <c r="EWU250" s="3"/>
      <c r="EWV250" s="3"/>
      <c r="EWW250" s="3"/>
      <c r="EWX250" s="3"/>
      <c r="EWY250" s="3"/>
      <c r="EWZ250" s="3"/>
      <c r="EXA250" s="3"/>
      <c r="EXB250" s="3"/>
      <c r="EXC250" s="3"/>
      <c r="EXD250" s="3"/>
      <c r="EXE250" s="3"/>
      <c r="EXF250" s="3"/>
      <c r="EXG250" s="3"/>
      <c r="EXH250" s="3"/>
      <c r="EXI250" s="3"/>
      <c r="EXJ250" s="3"/>
      <c r="EXK250" s="3"/>
      <c r="EXL250" s="3"/>
      <c r="EXM250" s="3"/>
      <c r="EXN250" s="3"/>
      <c r="EXO250" s="3"/>
      <c r="EXP250" s="3"/>
      <c r="EXQ250" s="3"/>
      <c r="EXR250" s="3"/>
      <c r="EXS250" s="3"/>
      <c r="EXT250" s="3"/>
      <c r="EXU250" s="3"/>
      <c r="EXV250" s="3"/>
      <c r="EXW250" s="3"/>
      <c r="EXX250" s="3"/>
      <c r="EXY250" s="3"/>
      <c r="EXZ250" s="3"/>
      <c r="EYA250" s="3"/>
      <c r="EYB250" s="3"/>
      <c r="EYC250" s="3"/>
      <c r="EYD250" s="3"/>
      <c r="EYE250" s="3"/>
      <c r="EYF250" s="3"/>
      <c r="EYG250" s="3"/>
      <c r="EYH250" s="3"/>
      <c r="EYI250" s="3"/>
      <c r="EYJ250" s="3"/>
      <c r="EYK250" s="3"/>
      <c r="EYL250" s="3"/>
      <c r="EYM250" s="3"/>
      <c r="EYN250" s="3"/>
      <c r="EYO250" s="3"/>
      <c r="EYP250" s="3"/>
      <c r="EYQ250" s="3"/>
      <c r="EYR250" s="3"/>
      <c r="EYS250" s="3"/>
      <c r="EYT250" s="3"/>
      <c r="EYU250" s="3"/>
      <c r="EYV250" s="3"/>
      <c r="EYW250" s="3"/>
      <c r="EYX250" s="3"/>
      <c r="EYY250" s="3"/>
      <c r="EYZ250" s="3"/>
      <c r="EZA250" s="3"/>
      <c r="EZB250" s="3"/>
      <c r="EZC250" s="3"/>
      <c r="EZD250" s="3"/>
      <c r="EZE250" s="3"/>
      <c r="EZF250" s="3"/>
      <c r="EZG250" s="3"/>
      <c r="EZH250" s="3"/>
      <c r="EZI250" s="3"/>
      <c r="EZJ250" s="3"/>
      <c r="EZK250" s="3"/>
      <c r="EZL250" s="3"/>
      <c r="EZM250" s="3"/>
      <c r="EZN250" s="3"/>
      <c r="EZO250" s="3"/>
      <c r="EZP250" s="3"/>
      <c r="EZQ250" s="3"/>
      <c r="EZR250" s="3"/>
      <c r="EZS250" s="3"/>
      <c r="EZT250" s="3"/>
      <c r="EZU250" s="3"/>
      <c r="EZV250" s="3"/>
      <c r="EZW250" s="3"/>
      <c r="EZX250" s="3"/>
      <c r="EZY250" s="3"/>
      <c r="EZZ250" s="3"/>
      <c r="FAA250" s="3"/>
      <c r="FAB250" s="3"/>
      <c r="FAC250" s="3"/>
      <c r="FAD250" s="3"/>
      <c r="FAE250" s="3"/>
      <c r="FAF250" s="3"/>
      <c r="FAG250" s="3"/>
      <c r="FAH250" s="3"/>
      <c r="FAI250" s="3"/>
      <c r="FAJ250" s="3"/>
      <c r="FAK250" s="3"/>
      <c r="FAL250" s="3"/>
      <c r="FAM250" s="3"/>
      <c r="FAN250" s="3"/>
      <c r="FAO250" s="3"/>
      <c r="FAP250" s="3"/>
      <c r="FAQ250" s="3"/>
      <c r="FAR250" s="3"/>
      <c r="FAS250" s="3"/>
      <c r="FAT250" s="3"/>
      <c r="FAU250" s="3"/>
      <c r="FAV250" s="3"/>
      <c r="FAW250" s="3"/>
      <c r="FAX250" s="3"/>
      <c r="FAY250" s="3"/>
      <c r="FAZ250" s="3"/>
      <c r="FBA250" s="3"/>
      <c r="FBB250" s="3"/>
      <c r="FBC250" s="3"/>
      <c r="FBD250" s="3"/>
      <c r="FBE250" s="3"/>
      <c r="FBF250" s="3"/>
      <c r="FBG250" s="3"/>
      <c r="FBH250" s="3"/>
      <c r="FBI250" s="3"/>
      <c r="FBJ250" s="3"/>
      <c r="FBK250" s="3"/>
      <c r="FBL250" s="3"/>
      <c r="FBM250" s="3"/>
      <c r="FBN250" s="3"/>
      <c r="FBO250" s="3"/>
      <c r="FBP250" s="3"/>
      <c r="FBQ250" s="3"/>
      <c r="FBR250" s="3"/>
      <c r="FBS250" s="3"/>
      <c r="FBT250" s="3"/>
      <c r="FBU250" s="3"/>
      <c r="FBV250" s="3"/>
      <c r="FBW250" s="3"/>
      <c r="FBX250" s="3"/>
      <c r="FBY250" s="3"/>
      <c r="FBZ250" s="3"/>
      <c r="FCA250" s="3"/>
      <c r="FCB250" s="3"/>
      <c r="FCC250" s="3"/>
      <c r="FCD250" s="3"/>
      <c r="FCE250" s="3"/>
      <c r="FCF250" s="3"/>
      <c r="FCG250" s="3"/>
      <c r="FCH250" s="3"/>
      <c r="FCI250" s="3"/>
      <c r="FCJ250" s="3"/>
      <c r="FCK250" s="3"/>
      <c r="FCL250" s="3"/>
      <c r="FCM250" s="3"/>
      <c r="FCN250" s="3"/>
      <c r="FCO250" s="3"/>
      <c r="FCP250" s="3"/>
      <c r="FCQ250" s="3"/>
      <c r="FCR250" s="3"/>
      <c r="FCS250" s="3"/>
      <c r="FCT250" s="3"/>
      <c r="FCU250" s="3"/>
      <c r="FCV250" s="3"/>
      <c r="FCW250" s="3"/>
      <c r="FCX250" s="3"/>
      <c r="FCY250" s="3"/>
      <c r="FCZ250" s="3"/>
      <c r="FDA250" s="3"/>
      <c r="FDB250" s="3"/>
      <c r="FDC250" s="3"/>
      <c r="FDD250" s="3"/>
      <c r="FDE250" s="3"/>
      <c r="FDF250" s="3"/>
      <c r="FDG250" s="3"/>
      <c r="FDH250" s="3"/>
      <c r="FDI250" s="3"/>
      <c r="FDJ250" s="3"/>
      <c r="FDK250" s="3"/>
      <c r="FDL250" s="3"/>
      <c r="FDM250" s="3"/>
      <c r="FDN250" s="3"/>
      <c r="FDO250" s="3"/>
      <c r="FDP250" s="3"/>
      <c r="FDQ250" s="3"/>
      <c r="FDR250" s="3"/>
      <c r="FDS250" s="3"/>
      <c r="FDT250" s="3"/>
      <c r="FDU250" s="3"/>
      <c r="FDV250" s="3"/>
      <c r="FDW250" s="3"/>
      <c r="FDX250" s="3"/>
      <c r="FDY250" s="3"/>
      <c r="FDZ250" s="3"/>
      <c r="FEA250" s="3"/>
      <c r="FEB250" s="3"/>
      <c r="FEC250" s="3"/>
      <c r="FED250" s="3"/>
      <c r="FEE250" s="3"/>
      <c r="FEF250" s="3"/>
      <c r="FEG250" s="3"/>
      <c r="FEH250" s="3"/>
      <c r="FEI250" s="3"/>
      <c r="FEJ250" s="3"/>
      <c r="FEK250" s="3"/>
      <c r="FEL250" s="3"/>
      <c r="FEM250" s="3"/>
      <c r="FEN250" s="3"/>
      <c r="FEO250" s="3"/>
      <c r="FEP250" s="3"/>
      <c r="FEQ250" s="3"/>
      <c r="FER250" s="3"/>
      <c r="FES250" s="3"/>
      <c r="FET250" s="3"/>
      <c r="FEU250" s="3"/>
      <c r="FEV250" s="3"/>
      <c r="FEW250" s="3"/>
      <c r="FEX250" s="3"/>
      <c r="FEY250" s="3"/>
      <c r="FEZ250" s="3"/>
      <c r="FFA250" s="3"/>
      <c r="FFB250" s="3"/>
      <c r="FFC250" s="3"/>
      <c r="FFD250" s="3"/>
      <c r="FFE250" s="3"/>
      <c r="FFF250" s="3"/>
      <c r="FFG250" s="3"/>
      <c r="FFH250" s="3"/>
      <c r="FFI250" s="3"/>
      <c r="FFJ250" s="3"/>
      <c r="FFK250" s="3"/>
      <c r="FFL250" s="3"/>
      <c r="FFM250" s="3"/>
      <c r="FFN250" s="3"/>
      <c r="FFO250" s="3"/>
      <c r="FFP250" s="3"/>
      <c r="FFQ250" s="3"/>
      <c r="FFR250" s="3"/>
      <c r="FFS250" s="3"/>
      <c r="FFT250" s="3"/>
      <c r="FFU250" s="3"/>
      <c r="FFV250" s="3"/>
      <c r="FFW250" s="3"/>
      <c r="FFX250" s="3"/>
      <c r="FFY250" s="3"/>
      <c r="FFZ250" s="3"/>
      <c r="FGA250" s="3"/>
      <c r="FGB250" s="3"/>
      <c r="FGC250" s="3"/>
      <c r="FGD250" s="3"/>
      <c r="FGE250" s="3"/>
      <c r="FGF250" s="3"/>
      <c r="FGG250" s="3"/>
      <c r="FGH250" s="3"/>
      <c r="FGI250" s="3"/>
      <c r="FGJ250" s="3"/>
      <c r="FGK250" s="3"/>
      <c r="FGL250" s="3"/>
      <c r="FGM250" s="3"/>
      <c r="FGN250" s="3"/>
      <c r="FGO250" s="3"/>
      <c r="FGP250" s="3"/>
      <c r="FGQ250" s="3"/>
      <c r="FGR250" s="3"/>
      <c r="FGS250" s="3"/>
      <c r="FGT250" s="3"/>
      <c r="FGU250" s="3"/>
      <c r="FGV250" s="3"/>
      <c r="FGW250" s="3"/>
      <c r="FGX250" s="3"/>
      <c r="FGY250" s="3"/>
      <c r="FGZ250" s="3"/>
      <c r="FHA250" s="3"/>
      <c r="FHB250" s="3"/>
      <c r="FHC250" s="3"/>
      <c r="FHD250" s="3"/>
      <c r="FHE250" s="3"/>
      <c r="FHF250" s="3"/>
      <c r="FHG250" s="3"/>
      <c r="FHH250" s="3"/>
      <c r="FHI250" s="3"/>
      <c r="FHJ250" s="3"/>
      <c r="FHK250" s="3"/>
      <c r="FHL250" s="3"/>
      <c r="FHM250" s="3"/>
      <c r="FHN250" s="3"/>
      <c r="FHO250" s="3"/>
      <c r="FHP250" s="3"/>
      <c r="FHQ250" s="3"/>
      <c r="FHR250" s="3"/>
      <c r="FHS250" s="3"/>
      <c r="FHT250" s="3"/>
      <c r="FHU250" s="3"/>
      <c r="FHV250" s="3"/>
      <c r="FHW250" s="3"/>
      <c r="FHX250" s="3"/>
      <c r="FHY250" s="3"/>
      <c r="FHZ250" s="3"/>
      <c r="FIA250" s="3"/>
      <c r="FIB250" s="3"/>
      <c r="FIC250" s="3"/>
      <c r="FID250" s="3"/>
      <c r="FIE250" s="3"/>
      <c r="FIF250" s="3"/>
      <c r="FIG250" s="3"/>
      <c r="FIH250" s="3"/>
      <c r="FII250" s="3"/>
      <c r="FIJ250" s="3"/>
      <c r="FIK250" s="3"/>
      <c r="FIL250" s="3"/>
      <c r="FIM250" s="3"/>
      <c r="FIN250" s="3"/>
      <c r="FIO250" s="3"/>
      <c r="FIP250" s="3"/>
      <c r="FIQ250" s="3"/>
      <c r="FIR250" s="3"/>
      <c r="FIS250" s="3"/>
      <c r="FIT250" s="3"/>
      <c r="FIU250" s="3"/>
      <c r="FIV250" s="3"/>
      <c r="FIW250" s="3"/>
      <c r="FIX250" s="3"/>
      <c r="FIY250" s="3"/>
      <c r="FIZ250" s="3"/>
      <c r="FJA250" s="3"/>
      <c r="FJB250" s="3"/>
      <c r="FJC250" s="3"/>
      <c r="FJD250" s="3"/>
      <c r="FJE250" s="3"/>
      <c r="FJF250" s="3"/>
      <c r="FJG250" s="3"/>
      <c r="FJH250" s="3"/>
      <c r="FJI250" s="3"/>
      <c r="FJJ250" s="3"/>
      <c r="FJK250" s="3"/>
      <c r="FJL250" s="3"/>
      <c r="FJM250" s="3"/>
      <c r="FJN250" s="3"/>
      <c r="FJO250" s="3"/>
      <c r="FJP250" s="3"/>
      <c r="FJQ250" s="3"/>
      <c r="FJR250" s="3"/>
      <c r="FJS250" s="3"/>
      <c r="FJT250" s="3"/>
      <c r="FJU250" s="3"/>
      <c r="FJV250" s="3"/>
      <c r="FJW250" s="3"/>
      <c r="FJX250" s="3"/>
      <c r="FJY250" s="3"/>
      <c r="FJZ250" s="3"/>
      <c r="FKA250" s="3"/>
      <c r="FKB250" s="3"/>
      <c r="FKC250" s="3"/>
      <c r="FKD250" s="3"/>
      <c r="FKE250" s="3"/>
      <c r="FKF250" s="3"/>
      <c r="FKG250" s="3"/>
      <c r="FKH250" s="3"/>
      <c r="FKI250" s="3"/>
      <c r="FKJ250" s="3"/>
      <c r="FKK250" s="3"/>
      <c r="FKL250" s="3"/>
      <c r="FKM250" s="3"/>
      <c r="FKN250" s="3"/>
      <c r="FKO250" s="3"/>
      <c r="FKP250" s="3"/>
      <c r="FKQ250" s="3"/>
      <c r="FKR250" s="3"/>
      <c r="FKS250" s="3"/>
      <c r="FKT250" s="3"/>
      <c r="FKU250" s="3"/>
      <c r="FKV250" s="3"/>
      <c r="FKW250" s="3"/>
      <c r="FKX250" s="3"/>
      <c r="FKY250" s="3"/>
      <c r="FKZ250" s="3"/>
      <c r="FLA250" s="3"/>
      <c r="FLB250" s="3"/>
      <c r="FLC250" s="3"/>
      <c r="FLD250" s="3"/>
      <c r="FLE250" s="3"/>
      <c r="FLF250" s="3"/>
      <c r="FLG250" s="3"/>
      <c r="FLH250" s="3"/>
      <c r="FLI250" s="3"/>
      <c r="FLJ250" s="3"/>
      <c r="FLK250" s="3"/>
      <c r="FLL250" s="3"/>
      <c r="FLM250" s="3"/>
      <c r="FLN250" s="3"/>
      <c r="FLO250" s="3"/>
      <c r="FLP250" s="3"/>
      <c r="FLQ250" s="3"/>
      <c r="FLR250" s="3"/>
      <c r="FLS250" s="3"/>
      <c r="FLT250" s="3"/>
      <c r="FLU250" s="3"/>
      <c r="FLV250" s="3"/>
      <c r="FLW250" s="3"/>
      <c r="FLX250" s="3"/>
      <c r="FLY250" s="3"/>
      <c r="FLZ250" s="3"/>
      <c r="FMA250" s="3"/>
      <c r="FMB250" s="3"/>
      <c r="FMC250" s="3"/>
      <c r="FMD250" s="3"/>
      <c r="FME250" s="3"/>
      <c r="FMF250" s="3"/>
      <c r="FMG250" s="3"/>
      <c r="FMH250" s="3"/>
      <c r="FMI250" s="3"/>
      <c r="FMJ250" s="3"/>
      <c r="FMK250" s="3"/>
      <c r="FML250" s="3"/>
      <c r="FMM250" s="3"/>
      <c r="FMN250" s="3"/>
      <c r="FMO250" s="3"/>
      <c r="FMP250" s="3"/>
      <c r="FMQ250" s="3"/>
      <c r="FMR250" s="3"/>
      <c r="FMS250" s="3"/>
      <c r="FMT250" s="3"/>
      <c r="FMU250" s="3"/>
      <c r="FMV250" s="3"/>
      <c r="FMW250" s="3"/>
      <c r="FMX250" s="3"/>
      <c r="FMY250" s="3"/>
      <c r="FMZ250" s="3"/>
      <c r="FNA250" s="3"/>
      <c r="FNB250" s="3"/>
      <c r="FNC250" s="3"/>
      <c r="FND250" s="3"/>
      <c r="FNE250" s="3"/>
      <c r="FNF250" s="3"/>
      <c r="FNG250" s="3"/>
      <c r="FNH250" s="3"/>
      <c r="FNI250" s="3"/>
      <c r="FNJ250" s="3"/>
      <c r="FNK250" s="3"/>
      <c r="FNL250" s="3"/>
      <c r="FNM250" s="3"/>
      <c r="FNN250" s="3"/>
      <c r="FNO250" s="3"/>
      <c r="FNP250" s="3"/>
      <c r="FNQ250" s="3"/>
      <c r="FNR250" s="3"/>
      <c r="FNS250" s="3"/>
      <c r="FNT250" s="3"/>
      <c r="FNU250" s="3"/>
      <c r="FNV250" s="3"/>
      <c r="FNW250" s="3"/>
      <c r="FNX250" s="3"/>
      <c r="FNY250" s="3"/>
      <c r="FNZ250" s="3"/>
      <c r="FOA250" s="3"/>
      <c r="FOB250" s="3"/>
      <c r="FOC250" s="3"/>
      <c r="FOD250" s="3"/>
      <c r="FOE250" s="3"/>
      <c r="FOF250" s="3"/>
      <c r="FOG250" s="3"/>
      <c r="FOH250" s="3"/>
      <c r="FOI250" s="3"/>
      <c r="FOJ250" s="3"/>
      <c r="FOK250" s="3"/>
      <c r="FOL250" s="3"/>
      <c r="FOM250" s="3"/>
      <c r="FON250" s="3"/>
      <c r="FOO250" s="3"/>
      <c r="FOP250" s="3"/>
      <c r="FOQ250" s="3"/>
      <c r="FOR250" s="3"/>
      <c r="FOS250" s="3"/>
      <c r="FOT250" s="3"/>
      <c r="FOU250" s="3"/>
      <c r="FOV250" s="3"/>
      <c r="FOW250" s="3"/>
      <c r="FOX250" s="3"/>
      <c r="FOY250" s="3"/>
      <c r="FOZ250" s="3"/>
      <c r="FPA250" s="3"/>
      <c r="FPB250" s="3"/>
      <c r="FPC250" s="3"/>
      <c r="FPD250" s="3"/>
      <c r="FPE250" s="3"/>
      <c r="FPF250" s="3"/>
      <c r="FPG250" s="3"/>
      <c r="FPH250" s="3"/>
      <c r="FPI250" s="3"/>
      <c r="FPJ250" s="3"/>
      <c r="FPK250" s="3"/>
      <c r="FPL250" s="3"/>
      <c r="FPM250" s="3"/>
      <c r="FPN250" s="3"/>
      <c r="FPO250" s="3"/>
      <c r="FPP250" s="3"/>
      <c r="FPQ250" s="3"/>
      <c r="FPR250" s="3"/>
      <c r="FPS250" s="3"/>
      <c r="FPT250" s="3"/>
      <c r="FPU250" s="3"/>
      <c r="FPV250" s="3"/>
      <c r="FPW250" s="3"/>
      <c r="FPX250" s="3"/>
      <c r="FPY250" s="3"/>
      <c r="FPZ250" s="3"/>
      <c r="FQA250" s="3"/>
      <c r="FQB250" s="3"/>
      <c r="FQC250" s="3"/>
      <c r="FQD250" s="3"/>
      <c r="FQE250" s="3"/>
      <c r="FQF250" s="3"/>
      <c r="FQG250" s="3"/>
      <c r="FQH250" s="3"/>
      <c r="FQI250" s="3"/>
      <c r="FQJ250" s="3"/>
      <c r="FQK250" s="3"/>
      <c r="FQL250" s="3"/>
      <c r="FQM250" s="3"/>
      <c r="FQN250" s="3"/>
      <c r="FQO250" s="3"/>
      <c r="FQP250" s="3"/>
      <c r="FQQ250" s="3"/>
      <c r="FQR250" s="3"/>
      <c r="FQS250" s="3"/>
      <c r="FQT250" s="3"/>
      <c r="FQU250" s="3"/>
      <c r="FQV250" s="3"/>
      <c r="FQW250" s="3"/>
      <c r="FQX250" s="3"/>
      <c r="FQY250" s="3"/>
      <c r="FQZ250" s="3"/>
      <c r="FRA250" s="3"/>
      <c r="FRB250" s="3"/>
      <c r="FRC250" s="3"/>
      <c r="FRD250" s="3"/>
      <c r="FRE250" s="3"/>
      <c r="FRF250" s="3"/>
      <c r="FRG250" s="3"/>
      <c r="FRH250" s="3"/>
      <c r="FRI250" s="3"/>
      <c r="FRJ250" s="3"/>
      <c r="FRK250" s="3"/>
      <c r="FRL250" s="3"/>
      <c r="FRM250" s="3"/>
      <c r="FRN250" s="3"/>
      <c r="FRO250" s="3"/>
      <c r="FRP250" s="3"/>
      <c r="FRQ250" s="3"/>
      <c r="FRR250" s="3"/>
      <c r="FRS250" s="3"/>
      <c r="FRT250" s="3"/>
      <c r="FRU250" s="3"/>
      <c r="FRV250" s="3"/>
      <c r="FRW250" s="3"/>
      <c r="FRX250" s="3"/>
      <c r="FRY250" s="3"/>
      <c r="FRZ250" s="3"/>
      <c r="FSA250" s="3"/>
      <c r="FSB250" s="3"/>
      <c r="FSC250" s="3"/>
      <c r="FSD250" s="3"/>
      <c r="FSE250" s="3"/>
      <c r="FSF250" s="3"/>
      <c r="FSG250" s="3"/>
      <c r="FSH250" s="3"/>
      <c r="FSI250" s="3"/>
      <c r="FSJ250" s="3"/>
      <c r="FSK250" s="3"/>
      <c r="FSL250" s="3"/>
      <c r="FSM250" s="3"/>
      <c r="FSN250" s="3"/>
      <c r="FSO250" s="3"/>
      <c r="FSP250" s="3"/>
      <c r="FSQ250" s="3"/>
      <c r="FSR250" s="3"/>
      <c r="FSS250" s="3"/>
      <c r="FST250" s="3"/>
      <c r="FSU250" s="3"/>
      <c r="FSV250" s="3"/>
      <c r="FSW250" s="3"/>
      <c r="FSX250" s="3"/>
      <c r="FSY250" s="3"/>
      <c r="FSZ250" s="3"/>
      <c r="FTA250" s="3"/>
      <c r="FTB250" s="3"/>
      <c r="FTC250" s="3"/>
      <c r="FTD250" s="3"/>
      <c r="FTE250" s="3"/>
      <c r="FTF250" s="3"/>
      <c r="FTG250" s="3"/>
      <c r="FTH250" s="3"/>
      <c r="FTI250" s="3"/>
      <c r="FTJ250" s="3"/>
      <c r="FTK250" s="3"/>
      <c r="FTL250" s="3"/>
      <c r="FTM250" s="3"/>
      <c r="FTN250" s="3"/>
      <c r="FTO250" s="3"/>
      <c r="FTP250" s="3"/>
      <c r="FTQ250" s="3"/>
      <c r="FTR250" s="3"/>
      <c r="FTS250" s="3"/>
      <c r="FTT250" s="3"/>
      <c r="FTU250" s="3"/>
      <c r="FTV250" s="3"/>
      <c r="FTW250" s="3"/>
      <c r="FTX250" s="3"/>
      <c r="FTY250" s="3"/>
      <c r="FTZ250" s="3"/>
      <c r="FUA250" s="3"/>
      <c r="FUB250" s="3"/>
      <c r="FUC250" s="3"/>
      <c r="FUD250" s="3"/>
      <c r="FUE250" s="3"/>
      <c r="FUF250" s="3"/>
      <c r="FUG250" s="3"/>
      <c r="FUH250" s="3"/>
      <c r="FUI250" s="3"/>
      <c r="FUJ250" s="3"/>
      <c r="FUK250" s="3"/>
      <c r="FUL250" s="3"/>
      <c r="FUM250" s="3"/>
      <c r="FUN250" s="3"/>
      <c r="FUO250" s="3"/>
      <c r="FUP250" s="3"/>
      <c r="FUQ250" s="3"/>
      <c r="FUR250" s="3"/>
      <c r="FUS250" s="3"/>
      <c r="FUT250" s="3"/>
      <c r="FUU250" s="3"/>
      <c r="FUV250" s="3"/>
      <c r="FUW250" s="3"/>
      <c r="FUX250" s="3"/>
      <c r="FUY250" s="3"/>
      <c r="FUZ250" s="3"/>
      <c r="FVA250" s="3"/>
      <c r="FVB250" s="3"/>
      <c r="FVC250" s="3"/>
      <c r="FVD250" s="3"/>
      <c r="FVE250" s="3"/>
      <c r="FVF250" s="3"/>
      <c r="FVG250" s="3"/>
      <c r="FVH250" s="3"/>
      <c r="FVI250" s="3"/>
      <c r="FVJ250" s="3"/>
      <c r="FVK250" s="3"/>
      <c r="FVL250" s="3"/>
      <c r="FVM250" s="3"/>
      <c r="FVN250" s="3"/>
      <c r="FVO250" s="3"/>
      <c r="FVP250" s="3"/>
      <c r="FVQ250" s="3"/>
      <c r="FVR250" s="3"/>
      <c r="FVS250" s="3"/>
      <c r="FVT250" s="3"/>
      <c r="FVU250" s="3"/>
      <c r="FVV250" s="3"/>
      <c r="FVW250" s="3"/>
      <c r="FVX250" s="3"/>
      <c r="FVY250" s="3"/>
      <c r="FVZ250" s="3"/>
      <c r="FWA250" s="3"/>
      <c r="FWB250" s="3"/>
      <c r="FWC250" s="3"/>
      <c r="FWD250" s="3"/>
      <c r="FWE250" s="3"/>
      <c r="FWF250" s="3"/>
      <c r="FWG250" s="3"/>
      <c r="FWH250" s="3"/>
      <c r="FWI250" s="3"/>
      <c r="FWJ250" s="3"/>
      <c r="FWK250" s="3"/>
      <c r="FWL250" s="3"/>
      <c r="FWM250" s="3"/>
      <c r="FWN250" s="3"/>
      <c r="FWO250" s="3"/>
      <c r="FWP250" s="3"/>
      <c r="FWQ250" s="3"/>
      <c r="FWR250" s="3"/>
      <c r="FWS250" s="3"/>
      <c r="FWT250" s="3"/>
      <c r="FWU250" s="3"/>
      <c r="FWV250" s="3"/>
      <c r="FWW250" s="3"/>
      <c r="FWX250" s="3"/>
      <c r="FWY250" s="3"/>
      <c r="FWZ250" s="3"/>
      <c r="FXA250" s="3"/>
      <c r="FXB250" s="3"/>
      <c r="FXC250" s="3"/>
      <c r="FXD250" s="3"/>
      <c r="FXE250" s="3"/>
      <c r="FXF250" s="3"/>
      <c r="FXG250" s="3"/>
      <c r="FXH250" s="3"/>
      <c r="FXI250" s="3"/>
      <c r="FXJ250" s="3"/>
      <c r="FXK250" s="3"/>
      <c r="FXL250" s="3"/>
      <c r="FXM250" s="3"/>
      <c r="FXN250" s="3"/>
      <c r="FXO250" s="3"/>
      <c r="FXP250" s="3"/>
      <c r="FXQ250" s="3"/>
      <c r="FXR250" s="3"/>
      <c r="FXS250" s="3"/>
      <c r="FXT250" s="3"/>
      <c r="FXU250" s="3"/>
      <c r="FXV250" s="3"/>
      <c r="FXW250" s="3"/>
      <c r="FXX250" s="3"/>
      <c r="FXY250" s="3"/>
      <c r="FXZ250" s="3"/>
      <c r="FYA250" s="3"/>
      <c r="FYB250" s="3"/>
      <c r="FYC250" s="3"/>
      <c r="FYD250" s="3"/>
      <c r="FYE250" s="3"/>
      <c r="FYF250" s="3"/>
      <c r="FYG250" s="3"/>
      <c r="FYH250" s="3"/>
      <c r="FYI250" s="3"/>
      <c r="FYJ250" s="3"/>
      <c r="FYK250" s="3"/>
      <c r="FYL250" s="3"/>
      <c r="FYM250" s="3"/>
      <c r="FYN250" s="3"/>
      <c r="FYO250" s="3"/>
      <c r="FYP250" s="3"/>
      <c r="FYQ250" s="3"/>
      <c r="FYR250" s="3"/>
      <c r="FYS250" s="3"/>
      <c r="FYT250" s="3"/>
      <c r="FYU250" s="3"/>
      <c r="FYV250" s="3"/>
      <c r="FYW250" s="3"/>
      <c r="FYX250" s="3"/>
      <c r="FYY250" s="3"/>
      <c r="FYZ250" s="3"/>
      <c r="FZA250" s="3"/>
      <c r="FZB250" s="3"/>
      <c r="FZC250" s="3"/>
      <c r="FZD250" s="3"/>
      <c r="FZE250" s="3"/>
      <c r="FZF250" s="3"/>
      <c r="FZG250" s="3"/>
      <c r="FZH250" s="3"/>
      <c r="FZI250" s="3"/>
      <c r="FZJ250" s="3"/>
      <c r="FZK250" s="3"/>
      <c r="FZL250" s="3"/>
      <c r="FZM250" s="3"/>
      <c r="FZN250" s="3"/>
      <c r="FZO250" s="3"/>
      <c r="FZP250" s="3"/>
      <c r="FZQ250" s="3"/>
      <c r="FZR250" s="3"/>
      <c r="FZS250" s="3"/>
      <c r="FZT250" s="3"/>
      <c r="FZU250" s="3"/>
      <c r="FZV250" s="3"/>
      <c r="FZW250" s="3"/>
      <c r="FZX250" s="3"/>
      <c r="FZY250" s="3"/>
      <c r="FZZ250" s="3"/>
      <c r="GAA250" s="3"/>
      <c r="GAB250" s="3"/>
      <c r="GAC250" s="3"/>
      <c r="GAD250" s="3"/>
      <c r="GAE250" s="3"/>
      <c r="GAF250" s="3"/>
      <c r="GAG250" s="3"/>
      <c r="GAH250" s="3"/>
      <c r="GAI250" s="3"/>
      <c r="GAJ250" s="3"/>
      <c r="GAK250" s="3"/>
      <c r="GAL250" s="3"/>
      <c r="GAM250" s="3"/>
      <c r="GAN250" s="3"/>
      <c r="GAO250" s="3"/>
      <c r="GAP250" s="3"/>
      <c r="GAQ250" s="3"/>
      <c r="GAR250" s="3"/>
      <c r="GAS250" s="3"/>
      <c r="GAT250" s="3"/>
      <c r="GAU250" s="3"/>
      <c r="GAV250" s="3"/>
      <c r="GAW250" s="3"/>
      <c r="GAX250" s="3"/>
      <c r="GAY250" s="3"/>
      <c r="GAZ250" s="3"/>
      <c r="GBA250" s="3"/>
      <c r="GBB250" s="3"/>
      <c r="GBC250" s="3"/>
      <c r="GBD250" s="3"/>
      <c r="GBE250" s="3"/>
      <c r="GBF250" s="3"/>
      <c r="GBG250" s="3"/>
      <c r="GBH250" s="3"/>
      <c r="GBI250" s="3"/>
      <c r="GBJ250" s="3"/>
      <c r="GBK250" s="3"/>
      <c r="GBL250" s="3"/>
      <c r="GBM250" s="3"/>
      <c r="GBN250" s="3"/>
      <c r="GBO250" s="3"/>
      <c r="GBP250" s="3"/>
      <c r="GBQ250" s="3"/>
      <c r="GBR250" s="3"/>
      <c r="GBS250" s="3"/>
      <c r="GBT250" s="3"/>
      <c r="GBU250" s="3"/>
      <c r="GBV250" s="3"/>
      <c r="GBW250" s="3"/>
      <c r="GBX250" s="3"/>
      <c r="GBY250" s="3"/>
      <c r="GBZ250" s="3"/>
      <c r="GCA250" s="3"/>
      <c r="GCB250" s="3"/>
      <c r="GCC250" s="3"/>
      <c r="GCD250" s="3"/>
      <c r="GCE250" s="3"/>
      <c r="GCF250" s="3"/>
      <c r="GCG250" s="3"/>
      <c r="GCH250" s="3"/>
      <c r="GCI250" s="3"/>
      <c r="GCJ250" s="3"/>
      <c r="GCK250" s="3"/>
      <c r="GCL250" s="3"/>
      <c r="GCM250" s="3"/>
      <c r="GCN250" s="3"/>
      <c r="GCO250" s="3"/>
      <c r="GCP250" s="3"/>
      <c r="GCQ250" s="3"/>
      <c r="GCR250" s="3"/>
      <c r="GCS250" s="3"/>
      <c r="GCT250" s="3"/>
      <c r="GCU250" s="3"/>
      <c r="GCV250" s="3"/>
      <c r="GCW250" s="3"/>
      <c r="GCX250" s="3"/>
      <c r="GCY250" s="3"/>
      <c r="GCZ250" s="3"/>
      <c r="GDA250" s="3"/>
      <c r="GDB250" s="3"/>
      <c r="GDC250" s="3"/>
      <c r="GDD250" s="3"/>
      <c r="GDE250" s="3"/>
      <c r="GDF250" s="3"/>
      <c r="GDG250" s="3"/>
      <c r="GDH250" s="3"/>
      <c r="GDI250" s="3"/>
      <c r="GDJ250" s="3"/>
      <c r="GDK250" s="3"/>
      <c r="GDL250" s="3"/>
      <c r="GDM250" s="3"/>
      <c r="GDN250" s="3"/>
      <c r="GDO250" s="3"/>
      <c r="GDP250" s="3"/>
      <c r="GDQ250" s="3"/>
      <c r="GDR250" s="3"/>
      <c r="GDS250" s="3"/>
      <c r="GDT250" s="3"/>
      <c r="GDU250" s="3"/>
      <c r="GDV250" s="3"/>
      <c r="GDW250" s="3"/>
      <c r="GDX250" s="3"/>
      <c r="GDY250" s="3"/>
      <c r="GDZ250" s="3"/>
      <c r="GEA250" s="3"/>
      <c r="GEB250" s="3"/>
      <c r="GEC250" s="3"/>
      <c r="GED250" s="3"/>
      <c r="GEE250" s="3"/>
      <c r="GEF250" s="3"/>
      <c r="GEG250" s="3"/>
      <c r="GEH250" s="3"/>
      <c r="GEI250" s="3"/>
      <c r="GEJ250" s="3"/>
      <c r="GEK250" s="3"/>
      <c r="GEL250" s="3"/>
      <c r="GEM250" s="3"/>
      <c r="GEN250" s="3"/>
      <c r="GEO250" s="3"/>
      <c r="GEP250" s="3"/>
      <c r="GEQ250" s="3"/>
      <c r="GER250" s="3"/>
      <c r="GES250" s="3"/>
      <c r="GET250" s="3"/>
      <c r="GEU250" s="3"/>
      <c r="GEV250" s="3"/>
      <c r="GEW250" s="3"/>
      <c r="GEX250" s="3"/>
      <c r="GEY250" s="3"/>
      <c r="GEZ250" s="3"/>
      <c r="GFA250" s="3"/>
      <c r="GFB250" s="3"/>
      <c r="GFC250" s="3"/>
      <c r="GFD250" s="3"/>
      <c r="GFE250" s="3"/>
      <c r="GFF250" s="3"/>
      <c r="GFG250" s="3"/>
      <c r="GFH250" s="3"/>
      <c r="GFI250" s="3"/>
      <c r="GFJ250" s="3"/>
      <c r="GFK250" s="3"/>
      <c r="GFL250" s="3"/>
      <c r="GFM250" s="3"/>
      <c r="GFN250" s="3"/>
      <c r="GFO250" s="3"/>
      <c r="GFP250" s="3"/>
      <c r="GFQ250" s="3"/>
      <c r="GFR250" s="3"/>
      <c r="GFS250" s="3"/>
      <c r="GFT250" s="3"/>
      <c r="GFU250" s="3"/>
      <c r="GFV250" s="3"/>
      <c r="GFW250" s="3"/>
      <c r="GFX250" s="3"/>
      <c r="GFY250" s="3"/>
      <c r="GFZ250" s="3"/>
      <c r="GGA250" s="3"/>
      <c r="GGB250" s="3"/>
      <c r="GGC250" s="3"/>
      <c r="GGD250" s="3"/>
      <c r="GGE250" s="3"/>
      <c r="GGF250" s="3"/>
      <c r="GGG250" s="3"/>
      <c r="GGH250" s="3"/>
      <c r="GGI250" s="3"/>
      <c r="GGJ250" s="3"/>
      <c r="GGK250" s="3"/>
      <c r="GGL250" s="3"/>
      <c r="GGM250" s="3"/>
      <c r="GGN250" s="3"/>
      <c r="GGO250" s="3"/>
      <c r="GGP250" s="3"/>
      <c r="GGQ250" s="3"/>
      <c r="GGR250" s="3"/>
      <c r="GGS250" s="3"/>
      <c r="GGT250" s="3"/>
      <c r="GGU250" s="3"/>
      <c r="GGV250" s="3"/>
      <c r="GGW250" s="3"/>
      <c r="GGX250" s="3"/>
      <c r="GGY250" s="3"/>
      <c r="GGZ250" s="3"/>
      <c r="GHA250" s="3"/>
      <c r="GHB250" s="3"/>
      <c r="GHC250" s="3"/>
      <c r="GHD250" s="3"/>
      <c r="GHE250" s="3"/>
      <c r="GHF250" s="3"/>
      <c r="GHG250" s="3"/>
      <c r="GHH250" s="3"/>
      <c r="GHI250" s="3"/>
      <c r="GHJ250" s="3"/>
      <c r="GHK250" s="3"/>
      <c r="GHL250" s="3"/>
      <c r="GHM250" s="3"/>
      <c r="GHN250" s="3"/>
      <c r="GHO250" s="3"/>
      <c r="GHP250" s="3"/>
      <c r="GHQ250" s="3"/>
      <c r="GHR250" s="3"/>
      <c r="GHS250" s="3"/>
      <c r="GHT250" s="3"/>
      <c r="GHU250" s="3"/>
      <c r="GHV250" s="3"/>
      <c r="GHW250" s="3"/>
      <c r="GHX250" s="3"/>
      <c r="GHY250" s="3"/>
      <c r="GHZ250" s="3"/>
      <c r="GIA250" s="3"/>
      <c r="GIB250" s="3"/>
      <c r="GIC250" s="3"/>
      <c r="GID250" s="3"/>
      <c r="GIE250" s="3"/>
      <c r="GIF250" s="3"/>
      <c r="GIG250" s="3"/>
      <c r="GIH250" s="3"/>
      <c r="GII250" s="3"/>
      <c r="GIJ250" s="3"/>
      <c r="GIK250" s="3"/>
      <c r="GIL250" s="3"/>
      <c r="GIM250" s="3"/>
      <c r="GIN250" s="3"/>
      <c r="GIO250" s="3"/>
      <c r="GIP250" s="3"/>
      <c r="GIQ250" s="3"/>
      <c r="GIR250" s="3"/>
      <c r="GIS250" s="3"/>
      <c r="GIT250" s="3"/>
      <c r="GIU250" s="3"/>
      <c r="GIV250" s="3"/>
      <c r="GIW250" s="3"/>
      <c r="GIX250" s="3"/>
      <c r="GIY250" s="3"/>
      <c r="GIZ250" s="3"/>
      <c r="GJA250" s="3"/>
      <c r="GJB250" s="3"/>
      <c r="GJC250" s="3"/>
      <c r="GJD250" s="3"/>
      <c r="GJE250" s="3"/>
      <c r="GJF250" s="3"/>
      <c r="GJG250" s="3"/>
      <c r="GJH250" s="3"/>
      <c r="GJI250" s="3"/>
      <c r="GJJ250" s="3"/>
      <c r="GJK250" s="3"/>
      <c r="GJL250" s="3"/>
      <c r="GJM250" s="3"/>
      <c r="GJN250" s="3"/>
      <c r="GJO250" s="3"/>
      <c r="GJP250" s="3"/>
      <c r="GJQ250" s="3"/>
      <c r="GJR250" s="3"/>
      <c r="GJS250" s="3"/>
      <c r="GJT250" s="3"/>
      <c r="GJU250" s="3"/>
      <c r="GJV250" s="3"/>
      <c r="GJW250" s="3"/>
      <c r="GJX250" s="3"/>
      <c r="GJY250" s="3"/>
      <c r="GJZ250" s="3"/>
      <c r="GKA250" s="3"/>
      <c r="GKB250" s="3"/>
      <c r="GKC250" s="3"/>
      <c r="GKD250" s="3"/>
      <c r="GKE250" s="3"/>
      <c r="GKF250" s="3"/>
      <c r="GKG250" s="3"/>
      <c r="GKH250" s="3"/>
      <c r="GKI250" s="3"/>
      <c r="GKJ250" s="3"/>
      <c r="GKK250" s="3"/>
      <c r="GKL250" s="3"/>
      <c r="GKM250" s="3"/>
      <c r="GKN250" s="3"/>
      <c r="GKO250" s="3"/>
      <c r="GKP250" s="3"/>
      <c r="GKQ250" s="3"/>
      <c r="GKR250" s="3"/>
      <c r="GKS250" s="3"/>
      <c r="GKT250" s="3"/>
      <c r="GKU250" s="3"/>
      <c r="GKV250" s="3"/>
      <c r="GKW250" s="3"/>
      <c r="GKX250" s="3"/>
      <c r="GKY250" s="3"/>
      <c r="GKZ250" s="3"/>
      <c r="GLA250" s="3"/>
      <c r="GLB250" s="3"/>
      <c r="GLC250" s="3"/>
      <c r="GLD250" s="3"/>
      <c r="GLE250" s="3"/>
      <c r="GLF250" s="3"/>
      <c r="GLG250" s="3"/>
      <c r="GLH250" s="3"/>
      <c r="GLI250" s="3"/>
      <c r="GLJ250" s="3"/>
      <c r="GLK250" s="3"/>
      <c r="GLL250" s="3"/>
      <c r="GLM250" s="3"/>
      <c r="GLN250" s="3"/>
      <c r="GLO250" s="3"/>
      <c r="GLP250" s="3"/>
      <c r="GLQ250" s="3"/>
      <c r="GLR250" s="3"/>
      <c r="GLS250" s="3"/>
      <c r="GLT250" s="3"/>
      <c r="GLU250" s="3"/>
      <c r="GLV250" s="3"/>
      <c r="GLW250" s="3"/>
      <c r="GLX250" s="3"/>
      <c r="GLY250" s="3"/>
      <c r="GLZ250" s="3"/>
      <c r="GMA250" s="3"/>
      <c r="GMB250" s="3"/>
      <c r="GMC250" s="3"/>
      <c r="GMD250" s="3"/>
      <c r="GME250" s="3"/>
      <c r="GMF250" s="3"/>
      <c r="GMG250" s="3"/>
      <c r="GMH250" s="3"/>
      <c r="GMI250" s="3"/>
      <c r="GMJ250" s="3"/>
      <c r="GMK250" s="3"/>
      <c r="GML250" s="3"/>
      <c r="GMM250" s="3"/>
      <c r="GMN250" s="3"/>
      <c r="GMO250" s="3"/>
      <c r="GMP250" s="3"/>
      <c r="GMQ250" s="3"/>
      <c r="GMR250" s="3"/>
      <c r="GMS250" s="3"/>
      <c r="GMT250" s="3"/>
      <c r="GMU250" s="3"/>
      <c r="GMV250" s="3"/>
      <c r="GMW250" s="3"/>
      <c r="GMX250" s="3"/>
      <c r="GMY250" s="3"/>
      <c r="GMZ250" s="3"/>
      <c r="GNA250" s="3"/>
      <c r="GNB250" s="3"/>
      <c r="GNC250" s="3"/>
      <c r="GND250" s="3"/>
      <c r="GNE250" s="3"/>
      <c r="GNF250" s="3"/>
      <c r="GNG250" s="3"/>
      <c r="GNH250" s="3"/>
      <c r="GNI250" s="3"/>
      <c r="GNJ250" s="3"/>
      <c r="GNK250" s="3"/>
      <c r="GNL250" s="3"/>
      <c r="GNM250" s="3"/>
      <c r="GNN250" s="3"/>
      <c r="GNO250" s="3"/>
      <c r="GNP250" s="3"/>
      <c r="GNQ250" s="3"/>
      <c r="GNR250" s="3"/>
      <c r="GNS250" s="3"/>
      <c r="GNT250" s="3"/>
      <c r="GNU250" s="3"/>
      <c r="GNV250" s="3"/>
      <c r="GNW250" s="3"/>
      <c r="GNX250" s="3"/>
      <c r="GNY250" s="3"/>
      <c r="GNZ250" s="3"/>
      <c r="GOA250" s="3"/>
      <c r="GOB250" s="3"/>
      <c r="GOC250" s="3"/>
      <c r="GOD250" s="3"/>
      <c r="GOE250" s="3"/>
      <c r="GOF250" s="3"/>
      <c r="GOG250" s="3"/>
      <c r="GOH250" s="3"/>
      <c r="GOI250" s="3"/>
      <c r="GOJ250" s="3"/>
      <c r="GOK250" s="3"/>
      <c r="GOL250" s="3"/>
      <c r="GOM250" s="3"/>
      <c r="GON250" s="3"/>
      <c r="GOO250" s="3"/>
      <c r="GOP250" s="3"/>
      <c r="GOQ250" s="3"/>
      <c r="GOR250" s="3"/>
      <c r="GOS250" s="3"/>
      <c r="GOT250" s="3"/>
      <c r="GOU250" s="3"/>
      <c r="GOV250" s="3"/>
      <c r="GOW250" s="3"/>
      <c r="GOX250" s="3"/>
      <c r="GOY250" s="3"/>
      <c r="GOZ250" s="3"/>
      <c r="GPA250" s="3"/>
      <c r="GPB250" s="3"/>
      <c r="GPC250" s="3"/>
      <c r="GPD250" s="3"/>
      <c r="GPE250" s="3"/>
      <c r="GPF250" s="3"/>
      <c r="GPG250" s="3"/>
      <c r="GPH250" s="3"/>
      <c r="GPI250" s="3"/>
      <c r="GPJ250" s="3"/>
      <c r="GPK250" s="3"/>
      <c r="GPL250" s="3"/>
      <c r="GPM250" s="3"/>
      <c r="GPN250" s="3"/>
      <c r="GPO250" s="3"/>
      <c r="GPP250" s="3"/>
      <c r="GPQ250" s="3"/>
      <c r="GPR250" s="3"/>
      <c r="GPS250" s="3"/>
      <c r="GPT250" s="3"/>
      <c r="GPU250" s="3"/>
      <c r="GPV250" s="3"/>
      <c r="GPW250" s="3"/>
      <c r="GPX250" s="3"/>
      <c r="GPY250" s="3"/>
      <c r="GPZ250" s="3"/>
      <c r="GQA250" s="3"/>
      <c r="GQB250" s="3"/>
      <c r="GQC250" s="3"/>
      <c r="GQD250" s="3"/>
      <c r="GQE250" s="3"/>
      <c r="GQF250" s="3"/>
      <c r="GQG250" s="3"/>
      <c r="GQH250" s="3"/>
      <c r="GQI250" s="3"/>
      <c r="GQJ250" s="3"/>
      <c r="GQK250" s="3"/>
      <c r="GQL250" s="3"/>
      <c r="GQM250" s="3"/>
      <c r="GQN250" s="3"/>
      <c r="GQO250" s="3"/>
      <c r="GQP250" s="3"/>
      <c r="GQQ250" s="3"/>
      <c r="GQR250" s="3"/>
      <c r="GQS250" s="3"/>
      <c r="GQT250" s="3"/>
      <c r="GQU250" s="3"/>
      <c r="GQV250" s="3"/>
      <c r="GQW250" s="3"/>
      <c r="GQX250" s="3"/>
      <c r="GQY250" s="3"/>
      <c r="GQZ250" s="3"/>
      <c r="GRA250" s="3"/>
      <c r="GRB250" s="3"/>
      <c r="GRC250" s="3"/>
      <c r="GRD250" s="3"/>
      <c r="GRE250" s="3"/>
      <c r="GRF250" s="3"/>
      <c r="GRG250" s="3"/>
      <c r="GRH250" s="3"/>
      <c r="GRI250" s="3"/>
      <c r="GRJ250" s="3"/>
      <c r="GRK250" s="3"/>
      <c r="GRL250" s="3"/>
      <c r="GRM250" s="3"/>
      <c r="GRN250" s="3"/>
      <c r="GRO250" s="3"/>
      <c r="GRP250" s="3"/>
      <c r="GRQ250" s="3"/>
      <c r="GRR250" s="3"/>
      <c r="GRS250" s="3"/>
      <c r="GRT250" s="3"/>
      <c r="GRU250" s="3"/>
      <c r="GRV250" s="3"/>
      <c r="GRW250" s="3"/>
      <c r="GRX250" s="3"/>
      <c r="GRY250" s="3"/>
      <c r="GRZ250" s="3"/>
      <c r="GSA250" s="3"/>
      <c r="GSB250" s="3"/>
      <c r="GSC250" s="3"/>
      <c r="GSD250" s="3"/>
      <c r="GSE250" s="3"/>
      <c r="GSF250" s="3"/>
      <c r="GSG250" s="3"/>
      <c r="GSH250" s="3"/>
      <c r="GSI250" s="3"/>
      <c r="GSJ250" s="3"/>
      <c r="GSK250" s="3"/>
      <c r="GSL250" s="3"/>
      <c r="GSM250" s="3"/>
      <c r="GSN250" s="3"/>
      <c r="GSO250" s="3"/>
      <c r="GSP250" s="3"/>
      <c r="GSQ250" s="3"/>
      <c r="GSR250" s="3"/>
      <c r="GSS250" s="3"/>
      <c r="GST250" s="3"/>
      <c r="GSU250" s="3"/>
      <c r="GSV250" s="3"/>
      <c r="GSW250" s="3"/>
      <c r="GSX250" s="3"/>
      <c r="GSY250" s="3"/>
      <c r="GSZ250" s="3"/>
      <c r="GTA250" s="3"/>
      <c r="GTB250" s="3"/>
      <c r="GTC250" s="3"/>
      <c r="GTD250" s="3"/>
      <c r="GTE250" s="3"/>
      <c r="GTF250" s="3"/>
      <c r="GTG250" s="3"/>
      <c r="GTH250" s="3"/>
      <c r="GTI250" s="3"/>
      <c r="GTJ250" s="3"/>
      <c r="GTK250" s="3"/>
      <c r="GTL250" s="3"/>
      <c r="GTM250" s="3"/>
      <c r="GTN250" s="3"/>
      <c r="GTO250" s="3"/>
      <c r="GTP250" s="3"/>
      <c r="GTQ250" s="3"/>
      <c r="GTR250" s="3"/>
      <c r="GTS250" s="3"/>
      <c r="GTT250" s="3"/>
      <c r="GTU250" s="3"/>
      <c r="GTV250" s="3"/>
      <c r="GTW250" s="3"/>
      <c r="GTX250" s="3"/>
      <c r="GTY250" s="3"/>
      <c r="GTZ250" s="3"/>
      <c r="GUA250" s="3"/>
      <c r="GUB250" s="3"/>
      <c r="GUC250" s="3"/>
      <c r="GUD250" s="3"/>
      <c r="GUE250" s="3"/>
      <c r="GUF250" s="3"/>
      <c r="GUG250" s="3"/>
      <c r="GUH250" s="3"/>
      <c r="GUI250" s="3"/>
      <c r="GUJ250" s="3"/>
      <c r="GUK250" s="3"/>
      <c r="GUL250" s="3"/>
      <c r="GUM250" s="3"/>
      <c r="GUN250" s="3"/>
      <c r="GUO250" s="3"/>
      <c r="GUP250" s="3"/>
      <c r="GUQ250" s="3"/>
      <c r="GUR250" s="3"/>
      <c r="GUS250" s="3"/>
      <c r="GUT250" s="3"/>
      <c r="GUU250" s="3"/>
      <c r="GUV250" s="3"/>
      <c r="GUW250" s="3"/>
      <c r="GUX250" s="3"/>
      <c r="GUY250" s="3"/>
      <c r="GUZ250" s="3"/>
      <c r="GVA250" s="3"/>
      <c r="GVB250" s="3"/>
      <c r="GVC250" s="3"/>
      <c r="GVD250" s="3"/>
      <c r="GVE250" s="3"/>
      <c r="GVF250" s="3"/>
      <c r="GVG250" s="3"/>
      <c r="GVH250" s="3"/>
      <c r="GVI250" s="3"/>
      <c r="GVJ250" s="3"/>
      <c r="GVK250" s="3"/>
      <c r="GVL250" s="3"/>
      <c r="GVM250" s="3"/>
      <c r="GVN250" s="3"/>
      <c r="GVO250" s="3"/>
      <c r="GVP250" s="3"/>
      <c r="GVQ250" s="3"/>
      <c r="GVR250" s="3"/>
      <c r="GVS250" s="3"/>
      <c r="GVT250" s="3"/>
      <c r="GVU250" s="3"/>
      <c r="GVV250" s="3"/>
      <c r="GVW250" s="3"/>
      <c r="GVX250" s="3"/>
      <c r="GVY250" s="3"/>
      <c r="GVZ250" s="3"/>
      <c r="GWA250" s="3"/>
      <c r="GWB250" s="3"/>
      <c r="GWC250" s="3"/>
      <c r="GWD250" s="3"/>
      <c r="GWE250" s="3"/>
      <c r="GWF250" s="3"/>
      <c r="GWG250" s="3"/>
      <c r="GWH250" s="3"/>
      <c r="GWI250" s="3"/>
      <c r="GWJ250" s="3"/>
      <c r="GWK250" s="3"/>
      <c r="GWL250" s="3"/>
      <c r="GWM250" s="3"/>
      <c r="GWN250" s="3"/>
      <c r="GWO250" s="3"/>
      <c r="GWP250" s="3"/>
      <c r="GWQ250" s="3"/>
      <c r="GWR250" s="3"/>
      <c r="GWS250" s="3"/>
      <c r="GWT250" s="3"/>
      <c r="GWU250" s="3"/>
      <c r="GWV250" s="3"/>
      <c r="GWW250" s="3"/>
      <c r="GWX250" s="3"/>
      <c r="GWY250" s="3"/>
      <c r="GWZ250" s="3"/>
      <c r="GXA250" s="3"/>
      <c r="GXB250" s="3"/>
      <c r="GXC250" s="3"/>
      <c r="GXD250" s="3"/>
      <c r="GXE250" s="3"/>
      <c r="GXF250" s="3"/>
      <c r="GXG250" s="3"/>
      <c r="GXH250" s="3"/>
      <c r="GXI250" s="3"/>
      <c r="GXJ250" s="3"/>
      <c r="GXK250" s="3"/>
      <c r="GXL250" s="3"/>
      <c r="GXM250" s="3"/>
      <c r="GXN250" s="3"/>
      <c r="GXO250" s="3"/>
      <c r="GXP250" s="3"/>
      <c r="GXQ250" s="3"/>
      <c r="GXR250" s="3"/>
      <c r="GXS250" s="3"/>
      <c r="GXT250" s="3"/>
      <c r="GXU250" s="3"/>
      <c r="GXV250" s="3"/>
      <c r="GXW250" s="3"/>
      <c r="GXX250" s="3"/>
      <c r="GXY250" s="3"/>
      <c r="GXZ250" s="3"/>
      <c r="GYA250" s="3"/>
      <c r="GYB250" s="3"/>
      <c r="GYC250" s="3"/>
      <c r="GYD250" s="3"/>
      <c r="GYE250" s="3"/>
      <c r="GYF250" s="3"/>
      <c r="GYG250" s="3"/>
      <c r="GYH250" s="3"/>
      <c r="GYI250" s="3"/>
      <c r="GYJ250" s="3"/>
      <c r="GYK250" s="3"/>
      <c r="GYL250" s="3"/>
      <c r="GYM250" s="3"/>
      <c r="GYN250" s="3"/>
      <c r="GYO250" s="3"/>
      <c r="GYP250" s="3"/>
      <c r="GYQ250" s="3"/>
      <c r="GYR250" s="3"/>
      <c r="GYS250" s="3"/>
      <c r="GYT250" s="3"/>
      <c r="GYU250" s="3"/>
      <c r="GYV250" s="3"/>
      <c r="GYW250" s="3"/>
      <c r="GYX250" s="3"/>
      <c r="GYY250" s="3"/>
      <c r="GYZ250" s="3"/>
      <c r="GZA250" s="3"/>
      <c r="GZB250" s="3"/>
      <c r="GZC250" s="3"/>
      <c r="GZD250" s="3"/>
      <c r="GZE250" s="3"/>
      <c r="GZF250" s="3"/>
      <c r="GZG250" s="3"/>
      <c r="GZH250" s="3"/>
      <c r="GZI250" s="3"/>
      <c r="GZJ250" s="3"/>
      <c r="GZK250" s="3"/>
      <c r="GZL250" s="3"/>
      <c r="GZM250" s="3"/>
      <c r="GZN250" s="3"/>
      <c r="GZO250" s="3"/>
      <c r="GZP250" s="3"/>
      <c r="GZQ250" s="3"/>
      <c r="GZR250" s="3"/>
      <c r="GZS250" s="3"/>
      <c r="GZT250" s="3"/>
      <c r="GZU250" s="3"/>
      <c r="GZV250" s="3"/>
      <c r="GZW250" s="3"/>
      <c r="GZX250" s="3"/>
      <c r="GZY250" s="3"/>
      <c r="GZZ250" s="3"/>
      <c r="HAA250" s="3"/>
      <c r="HAB250" s="3"/>
      <c r="HAC250" s="3"/>
      <c r="HAD250" s="3"/>
      <c r="HAE250" s="3"/>
      <c r="HAF250" s="3"/>
      <c r="HAG250" s="3"/>
      <c r="HAH250" s="3"/>
      <c r="HAI250" s="3"/>
      <c r="HAJ250" s="3"/>
      <c r="HAK250" s="3"/>
      <c r="HAL250" s="3"/>
      <c r="HAM250" s="3"/>
      <c r="HAN250" s="3"/>
      <c r="HAO250" s="3"/>
      <c r="HAP250" s="3"/>
      <c r="HAQ250" s="3"/>
      <c r="HAR250" s="3"/>
      <c r="HAS250" s="3"/>
      <c r="HAT250" s="3"/>
      <c r="HAU250" s="3"/>
      <c r="HAV250" s="3"/>
      <c r="HAW250" s="3"/>
      <c r="HAX250" s="3"/>
      <c r="HAY250" s="3"/>
      <c r="HAZ250" s="3"/>
      <c r="HBA250" s="3"/>
      <c r="HBB250" s="3"/>
      <c r="HBC250" s="3"/>
      <c r="HBD250" s="3"/>
      <c r="HBE250" s="3"/>
      <c r="HBF250" s="3"/>
      <c r="HBG250" s="3"/>
      <c r="HBH250" s="3"/>
      <c r="HBI250" s="3"/>
      <c r="HBJ250" s="3"/>
      <c r="HBK250" s="3"/>
      <c r="HBL250" s="3"/>
      <c r="HBM250" s="3"/>
      <c r="HBN250" s="3"/>
      <c r="HBO250" s="3"/>
      <c r="HBP250" s="3"/>
      <c r="HBQ250" s="3"/>
      <c r="HBR250" s="3"/>
      <c r="HBS250" s="3"/>
      <c r="HBT250" s="3"/>
      <c r="HBU250" s="3"/>
      <c r="HBV250" s="3"/>
      <c r="HBW250" s="3"/>
      <c r="HBX250" s="3"/>
      <c r="HBY250" s="3"/>
      <c r="HBZ250" s="3"/>
      <c r="HCA250" s="3"/>
      <c r="HCB250" s="3"/>
      <c r="HCC250" s="3"/>
      <c r="HCD250" s="3"/>
      <c r="HCE250" s="3"/>
      <c r="HCF250" s="3"/>
      <c r="HCG250" s="3"/>
      <c r="HCH250" s="3"/>
      <c r="HCI250" s="3"/>
      <c r="HCJ250" s="3"/>
      <c r="HCK250" s="3"/>
      <c r="HCL250" s="3"/>
      <c r="HCM250" s="3"/>
      <c r="HCN250" s="3"/>
      <c r="HCO250" s="3"/>
      <c r="HCP250" s="3"/>
      <c r="HCQ250" s="3"/>
      <c r="HCR250" s="3"/>
      <c r="HCS250" s="3"/>
      <c r="HCT250" s="3"/>
      <c r="HCU250" s="3"/>
      <c r="HCV250" s="3"/>
      <c r="HCW250" s="3"/>
      <c r="HCX250" s="3"/>
      <c r="HCY250" s="3"/>
      <c r="HCZ250" s="3"/>
      <c r="HDA250" s="3"/>
      <c r="HDB250" s="3"/>
      <c r="HDC250" s="3"/>
      <c r="HDD250" s="3"/>
      <c r="HDE250" s="3"/>
      <c r="HDF250" s="3"/>
      <c r="HDG250" s="3"/>
      <c r="HDH250" s="3"/>
      <c r="HDI250" s="3"/>
      <c r="HDJ250" s="3"/>
      <c r="HDK250" s="3"/>
      <c r="HDL250" s="3"/>
      <c r="HDM250" s="3"/>
      <c r="HDN250" s="3"/>
      <c r="HDO250" s="3"/>
      <c r="HDP250" s="3"/>
      <c r="HDQ250" s="3"/>
      <c r="HDR250" s="3"/>
      <c r="HDS250" s="3"/>
      <c r="HDT250" s="3"/>
      <c r="HDU250" s="3"/>
      <c r="HDV250" s="3"/>
      <c r="HDW250" s="3"/>
      <c r="HDX250" s="3"/>
      <c r="HDY250" s="3"/>
      <c r="HDZ250" s="3"/>
      <c r="HEA250" s="3"/>
      <c r="HEB250" s="3"/>
      <c r="HEC250" s="3"/>
      <c r="HED250" s="3"/>
      <c r="HEE250" s="3"/>
      <c r="HEF250" s="3"/>
      <c r="HEG250" s="3"/>
      <c r="HEH250" s="3"/>
      <c r="HEI250" s="3"/>
      <c r="HEJ250" s="3"/>
      <c r="HEK250" s="3"/>
      <c r="HEL250" s="3"/>
      <c r="HEM250" s="3"/>
      <c r="HEN250" s="3"/>
      <c r="HEO250" s="3"/>
      <c r="HEP250" s="3"/>
      <c r="HEQ250" s="3"/>
      <c r="HER250" s="3"/>
      <c r="HES250" s="3"/>
      <c r="HET250" s="3"/>
      <c r="HEU250" s="3"/>
      <c r="HEV250" s="3"/>
      <c r="HEW250" s="3"/>
      <c r="HEX250" s="3"/>
      <c r="HEY250" s="3"/>
      <c r="HEZ250" s="3"/>
      <c r="HFA250" s="3"/>
      <c r="HFB250" s="3"/>
      <c r="HFC250" s="3"/>
      <c r="HFD250" s="3"/>
      <c r="HFE250" s="3"/>
      <c r="HFF250" s="3"/>
      <c r="HFG250" s="3"/>
      <c r="HFH250" s="3"/>
      <c r="HFI250" s="3"/>
      <c r="HFJ250" s="3"/>
      <c r="HFK250" s="3"/>
      <c r="HFL250" s="3"/>
      <c r="HFM250" s="3"/>
      <c r="HFN250" s="3"/>
      <c r="HFO250" s="3"/>
      <c r="HFP250" s="3"/>
      <c r="HFQ250" s="3"/>
      <c r="HFR250" s="3"/>
      <c r="HFS250" s="3"/>
      <c r="HFT250" s="3"/>
      <c r="HFU250" s="3"/>
      <c r="HFV250" s="3"/>
      <c r="HFW250" s="3"/>
      <c r="HFX250" s="3"/>
      <c r="HFY250" s="3"/>
      <c r="HFZ250" s="3"/>
      <c r="HGA250" s="3"/>
      <c r="HGB250" s="3"/>
      <c r="HGC250" s="3"/>
      <c r="HGD250" s="3"/>
      <c r="HGE250" s="3"/>
      <c r="HGF250" s="3"/>
      <c r="HGG250" s="3"/>
      <c r="HGH250" s="3"/>
      <c r="HGI250" s="3"/>
      <c r="HGJ250" s="3"/>
      <c r="HGK250" s="3"/>
      <c r="HGL250" s="3"/>
      <c r="HGM250" s="3"/>
      <c r="HGN250" s="3"/>
      <c r="HGO250" s="3"/>
      <c r="HGP250" s="3"/>
      <c r="HGQ250" s="3"/>
      <c r="HGR250" s="3"/>
      <c r="HGS250" s="3"/>
      <c r="HGT250" s="3"/>
      <c r="HGU250" s="3"/>
      <c r="HGV250" s="3"/>
      <c r="HGW250" s="3"/>
      <c r="HGX250" s="3"/>
      <c r="HGY250" s="3"/>
      <c r="HGZ250" s="3"/>
      <c r="HHA250" s="3"/>
      <c r="HHB250" s="3"/>
      <c r="HHC250" s="3"/>
      <c r="HHD250" s="3"/>
      <c r="HHE250" s="3"/>
      <c r="HHF250" s="3"/>
      <c r="HHG250" s="3"/>
      <c r="HHH250" s="3"/>
      <c r="HHI250" s="3"/>
      <c r="HHJ250" s="3"/>
      <c r="HHK250" s="3"/>
      <c r="HHL250" s="3"/>
      <c r="HHM250" s="3"/>
      <c r="HHN250" s="3"/>
      <c r="HHO250" s="3"/>
      <c r="HHP250" s="3"/>
      <c r="HHQ250" s="3"/>
      <c r="HHR250" s="3"/>
      <c r="HHS250" s="3"/>
      <c r="HHT250" s="3"/>
      <c r="HHU250" s="3"/>
      <c r="HHV250" s="3"/>
      <c r="HHW250" s="3"/>
      <c r="HHX250" s="3"/>
      <c r="HHY250" s="3"/>
      <c r="HHZ250" s="3"/>
      <c r="HIA250" s="3"/>
      <c r="HIB250" s="3"/>
      <c r="HIC250" s="3"/>
      <c r="HID250" s="3"/>
      <c r="HIE250" s="3"/>
      <c r="HIF250" s="3"/>
      <c r="HIG250" s="3"/>
      <c r="HIH250" s="3"/>
      <c r="HII250" s="3"/>
      <c r="HIJ250" s="3"/>
      <c r="HIK250" s="3"/>
      <c r="HIL250" s="3"/>
      <c r="HIM250" s="3"/>
      <c r="HIN250" s="3"/>
      <c r="HIO250" s="3"/>
      <c r="HIP250" s="3"/>
      <c r="HIQ250" s="3"/>
      <c r="HIR250" s="3"/>
      <c r="HIS250" s="3"/>
      <c r="HIT250" s="3"/>
      <c r="HIU250" s="3"/>
      <c r="HIV250" s="3"/>
      <c r="HIW250" s="3"/>
      <c r="HIX250" s="3"/>
      <c r="HIY250" s="3"/>
      <c r="HIZ250" s="3"/>
      <c r="HJA250" s="3"/>
      <c r="HJB250" s="3"/>
      <c r="HJC250" s="3"/>
      <c r="HJD250" s="3"/>
      <c r="HJE250" s="3"/>
      <c r="HJF250" s="3"/>
      <c r="HJG250" s="3"/>
      <c r="HJH250" s="3"/>
      <c r="HJI250" s="3"/>
      <c r="HJJ250" s="3"/>
      <c r="HJK250" s="3"/>
      <c r="HJL250" s="3"/>
      <c r="HJM250" s="3"/>
      <c r="HJN250" s="3"/>
      <c r="HJO250" s="3"/>
      <c r="HJP250" s="3"/>
      <c r="HJQ250" s="3"/>
      <c r="HJR250" s="3"/>
      <c r="HJS250" s="3"/>
      <c r="HJT250" s="3"/>
      <c r="HJU250" s="3"/>
      <c r="HJV250" s="3"/>
      <c r="HJW250" s="3"/>
      <c r="HJX250" s="3"/>
      <c r="HJY250" s="3"/>
      <c r="HJZ250" s="3"/>
      <c r="HKA250" s="3"/>
      <c r="HKB250" s="3"/>
      <c r="HKC250" s="3"/>
      <c r="HKD250" s="3"/>
      <c r="HKE250" s="3"/>
      <c r="HKF250" s="3"/>
      <c r="HKG250" s="3"/>
      <c r="HKH250" s="3"/>
      <c r="HKI250" s="3"/>
      <c r="HKJ250" s="3"/>
      <c r="HKK250" s="3"/>
      <c r="HKL250" s="3"/>
      <c r="HKM250" s="3"/>
      <c r="HKN250" s="3"/>
      <c r="HKO250" s="3"/>
      <c r="HKP250" s="3"/>
      <c r="HKQ250" s="3"/>
      <c r="HKR250" s="3"/>
      <c r="HKS250" s="3"/>
      <c r="HKT250" s="3"/>
      <c r="HKU250" s="3"/>
      <c r="HKV250" s="3"/>
      <c r="HKW250" s="3"/>
      <c r="HKX250" s="3"/>
      <c r="HKY250" s="3"/>
      <c r="HKZ250" s="3"/>
      <c r="HLA250" s="3"/>
      <c r="HLB250" s="3"/>
      <c r="HLC250" s="3"/>
      <c r="HLD250" s="3"/>
      <c r="HLE250" s="3"/>
      <c r="HLF250" s="3"/>
      <c r="HLG250" s="3"/>
      <c r="HLH250" s="3"/>
      <c r="HLI250" s="3"/>
      <c r="HLJ250" s="3"/>
      <c r="HLK250" s="3"/>
      <c r="HLL250" s="3"/>
      <c r="HLM250" s="3"/>
      <c r="HLN250" s="3"/>
      <c r="HLO250" s="3"/>
      <c r="HLP250" s="3"/>
      <c r="HLQ250" s="3"/>
      <c r="HLR250" s="3"/>
      <c r="HLS250" s="3"/>
      <c r="HLT250" s="3"/>
      <c r="HLU250" s="3"/>
      <c r="HLV250" s="3"/>
      <c r="HLW250" s="3"/>
      <c r="HLX250" s="3"/>
      <c r="HLY250" s="3"/>
      <c r="HLZ250" s="3"/>
      <c r="HMA250" s="3"/>
      <c r="HMB250" s="3"/>
      <c r="HMC250" s="3"/>
      <c r="HMD250" s="3"/>
      <c r="HME250" s="3"/>
      <c r="HMF250" s="3"/>
      <c r="HMG250" s="3"/>
      <c r="HMH250" s="3"/>
      <c r="HMI250" s="3"/>
      <c r="HMJ250" s="3"/>
      <c r="HMK250" s="3"/>
      <c r="HML250" s="3"/>
      <c r="HMM250" s="3"/>
      <c r="HMN250" s="3"/>
      <c r="HMO250" s="3"/>
      <c r="HMP250" s="3"/>
      <c r="HMQ250" s="3"/>
      <c r="HMR250" s="3"/>
      <c r="HMS250" s="3"/>
      <c r="HMT250" s="3"/>
      <c r="HMU250" s="3"/>
      <c r="HMV250" s="3"/>
      <c r="HMW250" s="3"/>
      <c r="HMX250" s="3"/>
      <c r="HMY250" s="3"/>
      <c r="HMZ250" s="3"/>
      <c r="HNA250" s="3"/>
      <c r="HNB250" s="3"/>
      <c r="HNC250" s="3"/>
      <c r="HND250" s="3"/>
      <c r="HNE250" s="3"/>
      <c r="HNF250" s="3"/>
      <c r="HNG250" s="3"/>
      <c r="HNH250" s="3"/>
      <c r="HNI250" s="3"/>
      <c r="HNJ250" s="3"/>
      <c r="HNK250" s="3"/>
      <c r="HNL250" s="3"/>
      <c r="HNM250" s="3"/>
      <c r="HNN250" s="3"/>
      <c r="HNO250" s="3"/>
      <c r="HNP250" s="3"/>
      <c r="HNQ250" s="3"/>
      <c r="HNR250" s="3"/>
      <c r="HNS250" s="3"/>
      <c r="HNT250" s="3"/>
      <c r="HNU250" s="3"/>
      <c r="HNV250" s="3"/>
      <c r="HNW250" s="3"/>
      <c r="HNX250" s="3"/>
      <c r="HNY250" s="3"/>
      <c r="HNZ250" s="3"/>
      <c r="HOA250" s="3"/>
      <c r="HOB250" s="3"/>
      <c r="HOC250" s="3"/>
      <c r="HOD250" s="3"/>
      <c r="HOE250" s="3"/>
      <c r="HOF250" s="3"/>
      <c r="HOG250" s="3"/>
      <c r="HOH250" s="3"/>
      <c r="HOI250" s="3"/>
      <c r="HOJ250" s="3"/>
      <c r="HOK250" s="3"/>
      <c r="HOL250" s="3"/>
      <c r="HOM250" s="3"/>
      <c r="HON250" s="3"/>
      <c r="HOO250" s="3"/>
      <c r="HOP250" s="3"/>
      <c r="HOQ250" s="3"/>
      <c r="HOR250" s="3"/>
      <c r="HOS250" s="3"/>
      <c r="HOT250" s="3"/>
      <c r="HOU250" s="3"/>
      <c r="HOV250" s="3"/>
      <c r="HOW250" s="3"/>
      <c r="HOX250" s="3"/>
      <c r="HOY250" s="3"/>
      <c r="HOZ250" s="3"/>
      <c r="HPA250" s="3"/>
      <c r="HPB250" s="3"/>
      <c r="HPC250" s="3"/>
      <c r="HPD250" s="3"/>
      <c r="HPE250" s="3"/>
      <c r="HPF250" s="3"/>
      <c r="HPG250" s="3"/>
      <c r="HPH250" s="3"/>
      <c r="HPI250" s="3"/>
      <c r="HPJ250" s="3"/>
      <c r="HPK250" s="3"/>
      <c r="HPL250" s="3"/>
      <c r="HPM250" s="3"/>
      <c r="HPN250" s="3"/>
      <c r="HPO250" s="3"/>
      <c r="HPP250" s="3"/>
      <c r="HPQ250" s="3"/>
      <c r="HPR250" s="3"/>
      <c r="HPS250" s="3"/>
      <c r="HPT250" s="3"/>
      <c r="HPU250" s="3"/>
      <c r="HPV250" s="3"/>
      <c r="HPW250" s="3"/>
      <c r="HPX250" s="3"/>
      <c r="HPY250" s="3"/>
      <c r="HPZ250" s="3"/>
      <c r="HQA250" s="3"/>
      <c r="HQB250" s="3"/>
      <c r="HQC250" s="3"/>
      <c r="HQD250" s="3"/>
      <c r="HQE250" s="3"/>
      <c r="HQF250" s="3"/>
      <c r="HQG250" s="3"/>
      <c r="HQH250" s="3"/>
      <c r="HQI250" s="3"/>
      <c r="HQJ250" s="3"/>
      <c r="HQK250" s="3"/>
      <c r="HQL250" s="3"/>
      <c r="HQM250" s="3"/>
      <c r="HQN250" s="3"/>
      <c r="HQO250" s="3"/>
      <c r="HQP250" s="3"/>
      <c r="HQQ250" s="3"/>
      <c r="HQR250" s="3"/>
      <c r="HQS250" s="3"/>
      <c r="HQT250" s="3"/>
      <c r="HQU250" s="3"/>
      <c r="HQV250" s="3"/>
      <c r="HQW250" s="3"/>
      <c r="HQX250" s="3"/>
      <c r="HQY250" s="3"/>
      <c r="HQZ250" s="3"/>
      <c r="HRA250" s="3"/>
      <c r="HRB250" s="3"/>
      <c r="HRC250" s="3"/>
      <c r="HRD250" s="3"/>
      <c r="HRE250" s="3"/>
      <c r="HRF250" s="3"/>
      <c r="HRG250" s="3"/>
      <c r="HRH250" s="3"/>
      <c r="HRI250" s="3"/>
      <c r="HRJ250" s="3"/>
      <c r="HRK250" s="3"/>
      <c r="HRL250" s="3"/>
      <c r="HRM250" s="3"/>
      <c r="HRN250" s="3"/>
      <c r="HRO250" s="3"/>
      <c r="HRP250" s="3"/>
      <c r="HRQ250" s="3"/>
      <c r="HRR250" s="3"/>
      <c r="HRS250" s="3"/>
      <c r="HRT250" s="3"/>
      <c r="HRU250" s="3"/>
      <c r="HRV250" s="3"/>
      <c r="HRW250" s="3"/>
      <c r="HRX250" s="3"/>
      <c r="HRY250" s="3"/>
      <c r="HRZ250" s="3"/>
      <c r="HSA250" s="3"/>
      <c r="HSB250" s="3"/>
      <c r="HSC250" s="3"/>
      <c r="HSD250" s="3"/>
      <c r="HSE250" s="3"/>
      <c r="HSF250" s="3"/>
      <c r="HSG250" s="3"/>
      <c r="HSH250" s="3"/>
      <c r="HSI250" s="3"/>
      <c r="HSJ250" s="3"/>
      <c r="HSK250" s="3"/>
      <c r="HSL250" s="3"/>
      <c r="HSM250" s="3"/>
      <c r="HSN250" s="3"/>
      <c r="HSO250" s="3"/>
      <c r="HSP250" s="3"/>
      <c r="HSQ250" s="3"/>
      <c r="HSR250" s="3"/>
      <c r="HSS250" s="3"/>
      <c r="HST250" s="3"/>
      <c r="HSU250" s="3"/>
      <c r="HSV250" s="3"/>
      <c r="HSW250" s="3"/>
      <c r="HSX250" s="3"/>
      <c r="HSY250" s="3"/>
      <c r="HSZ250" s="3"/>
      <c r="HTA250" s="3"/>
      <c r="HTB250" s="3"/>
      <c r="HTC250" s="3"/>
      <c r="HTD250" s="3"/>
      <c r="HTE250" s="3"/>
      <c r="HTF250" s="3"/>
      <c r="HTG250" s="3"/>
      <c r="HTH250" s="3"/>
      <c r="HTI250" s="3"/>
      <c r="HTJ250" s="3"/>
      <c r="HTK250" s="3"/>
      <c r="HTL250" s="3"/>
      <c r="HTM250" s="3"/>
      <c r="HTN250" s="3"/>
      <c r="HTO250" s="3"/>
      <c r="HTP250" s="3"/>
      <c r="HTQ250" s="3"/>
      <c r="HTR250" s="3"/>
      <c r="HTS250" s="3"/>
      <c r="HTT250" s="3"/>
      <c r="HTU250" s="3"/>
      <c r="HTV250" s="3"/>
      <c r="HTW250" s="3"/>
      <c r="HTX250" s="3"/>
      <c r="HTY250" s="3"/>
      <c r="HTZ250" s="3"/>
      <c r="HUA250" s="3"/>
      <c r="HUB250" s="3"/>
      <c r="HUC250" s="3"/>
      <c r="HUD250" s="3"/>
      <c r="HUE250" s="3"/>
      <c r="HUF250" s="3"/>
      <c r="HUG250" s="3"/>
      <c r="HUH250" s="3"/>
      <c r="HUI250" s="3"/>
      <c r="HUJ250" s="3"/>
      <c r="HUK250" s="3"/>
      <c r="HUL250" s="3"/>
      <c r="HUM250" s="3"/>
      <c r="HUN250" s="3"/>
      <c r="HUO250" s="3"/>
      <c r="HUP250" s="3"/>
      <c r="HUQ250" s="3"/>
      <c r="HUR250" s="3"/>
      <c r="HUS250" s="3"/>
      <c r="HUT250" s="3"/>
      <c r="HUU250" s="3"/>
      <c r="HUV250" s="3"/>
      <c r="HUW250" s="3"/>
      <c r="HUX250" s="3"/>
      <c r="HUY250" s="3"/>
      <c r="HUZ250" s="3"/>
      <c r="HVA250" s="3"/>
      <c r="HVB250" s="3"/>
      <c r="HVC250" s="3"/>
      <c r="HVD250" s="3"/>
      <c r="HVE250" s="3"/>
      <c r="HVF250" s="3"/>
      <c r="HVG250" s="3"/>
      <c r="HVH250" s="3"/>
      <c r="HVI250" s="3"/>
      <c r="HVJ250" s="3"/>
      <c r="HVK250" s="3"/>
      <c r="HVL250" s="3"/>
      <c r="HVM250" s="3"/>
      <c r="HVN250" s="3"/>
      <c r="HVO250" s="3"/>
      <c r="HVP250" s="3"/>
      <c r="HVQ250" s="3"/>
      <c r="HVR250" s="3"/>
      <c r="HVS250" s="3"/>
      <c r="HVT250" s="3"/>
      <c r="HVU250" s="3"/>
      <c r="HVV250" s="3"/>
      <c r="HVW250" s="3"/>
      <c r="HVX250" s="3"/>
      <c r="HVY250" s="3"/>
      <c r="HVZ250" s="3"/>
      <c r="HWA250" s="3"/>
      <c r="HWB250" s="3"/>
      <c r="HWC250" s="3"/>
      <c r="HWD250" s="3"/>
      <c r="HWE250" s="3"/>
      <c r="HWF250" s="3"/>
      <c r="HWG250" s="3"/>
      <c r="HWH250" s="3"/>
      <c r="HWI250" s="3"/>
      <c r="HWJ250" s="3"/>
      <c r="HWK250" s="3"/>
      <c r="HWL250" s="3"/>
      <c r="HWM250" s="3"/>
      <c r="HWN250" s="3"/>
      <c r="HWO250" s="3"/>
      <c r="HWP250" s="3"/>
      <c r="HWQ250" s="3"/>
      <c r="HWR250" s="3"/>
      <c r="HWS250" s="3"/>
      <c r="HWT250" s="3"/>
      <c r="HWU250" s="3"/>
      <c r="HWV250" s="3"/>
      <c r="HWW250" s="3"/>
      <c r="HWX250" s="3"/>
      <c r="HWY250" s="3"/>
      <c r="HWZ250" s="3"/>
      <c r="HXA250" s="3"/>
      <c r="HXB250" s="3"/>
      <c r="HXC250" s="3"/>
      <c r="HXD250" s="3"/>
      <c r="HXE250" s="3"/>
      <c r="HXF250" s="3"/>
      <c r="HXG250" s="3"/>
      <c r="HXH250" s="3"/>
      <c r="HXI250" s="3"/>
      <c r="HXJ250" s="3"/>
      <c r="HXK250" s="3"/>
      <c r="HXL250" s="3"/>
      <c r="HXM250" s="3"/>
      <c r="HXN250" s="3"/>
      <c r="HXO250" s="3"/>
      <c r="HXP250" s="3"/>
      <c r="HXQ250" s="3"/>
      <c r="HXR250" s="3"/>
      <c r="HXS250" s="3"/>
      <c r="HXT250" s="3"/>
      <c r="HXU250" s="3"/>
      <c r="HXV250" s="3"/>
      <c r="HXW250" s="3"/>
      <c r="HXX250" s="3"/>
      <c r="HXY250" s="3"/>
      <c r="HXZ250" s="3"/>
      <c r="HYA250" s="3"/>
      <c r="HYB250" s="3"/>
      <c r="HYC250" s="3"/>
      <c r="HYD250" s="3"/>
      <c r="HYE250" s="3"/>
      <c r="HYF250" s="3"/>
      <c r="HYG250" s="3"/>
      <c r="HYH250" s="3"/>
      <c r="HYI250" s="3"/>
      <c r="HYJ250" s="3"/>
      <c r="HYK250" s="3"/>
      <c r="HYL250" s="3"/>
      <c r="HYM250" s="3"/>
      <c r="HYN250" s="3"/>
      <c r="HYO250" s="3"/>
      <c r="HYP250" s="3"/>
      <c r="HYQ250" s="3"/>
      <c r="HYR250" s="3"/>
      <c r="HYS250" s="3"/>
      <c r="HYT250" s="3"/>
      <c r="HYU250" s="3"/>
      <c r="HYV250" s="3"/>
      <c r="HYW250" s="3"/>
      <c r="HYX250" s="3"/>
      <c r="HYY250" s="3"/>
      <c r="HYZ250" s="3"/>
      <c r="HZA250" s="3"/>
      <c r="HZB250" s="3"/>
      <c r="HZC250" s="3"/>
      <c r="HZD250" s="3"/>
      <c r="HZE250" s="3"/>
      <c r="HZF250" s="3"/>
      <c r="HZG250" s="3"/>
      <c r="HZH250" s="3"/>
      <c r="HZI250" s="3"/>
      <c r="HZJ250" s="3"/>
      <c r="HZK250" s="3"/>
      <c r="HZL250" s="3"/>
      <c r="HZM250" s="3"/>
      <c r="HZN250" s="3"/>
      <c r="HZO250" s="3"/>
      <c r="HZP250" s="3"/>
      <c r="HZQ250" s="3"/>
      <c r="HZR250" s="3"/>
      <c r="HZS250" s="3"/>
      <c r="HZT250" s="3"/>
      <c r="HZU250" s="3"/>
      <c r="HZV250" s="3"/>
      <c r="HZW250" s="3"/>
      <c r="HZX250" s="3"/>
      <c r="HZY250" s="3"/>
      <c r="HZZ250" s="3"/>
      <c r="IAA250" s="3"/>
      <c r="IAB250" s="3"/>
      <c r="IAC250" s="3"/>
      <c r="IAD250" s="3"/>
      <c r="IAE250" s="3"/>
      <c r="IAF250" s="3"/>
      <c r="IAG250" s="3"/>
      <c r="IAH250" s="3"/>
      <c r="IAI250" s="3"/>
      <c r="IAJ250" s="3"/>
      <c r="IAK250" s="3"/>
      <c r="IAL250" s="3"/>
      <c r="IAM250" s="3"/>
      <c r="IAN250" s="3"/>
      <c r="IAO250" s="3"/>
      <c r="IAP250" s="3"/>
      <c r="IAQ250" s="3"/>
      <c r="IAR250" s="3"/>
      <c r="IAS250" s="3"/>
      <c r="IAT250" s="3"/>
      <c r="IAU250" s="3"/>
      <c r="IAV250" s="3"/>
      <c r="IAW250" s="3"/>
      <c r="IAX250" s="3"/>
      <c r="IAY250" s="3"/>
      <c r="IAZ250" s="3"/>
      <c r="IBA250" s="3"/>
      <c r="IBB250" s="3"/>
      <c r="IBC250" s="3"/>
      <c r="IBD250" s="3"/>
      <c r="IBE250" s="3"/>
      <c r="IBF250" s="3"/>
      <c r="IBG250" s="3"/>
      <c r="IBH250" s="3"/>
      <c r="IBI250" s="3"/>
      <c r="IBJ250" s="3"/>
      <c r="IBK250" s="3"/>
      <c r="IBL250" s="3"/>
      <c r="IBM250" s="3"/>
      <c r="IBN250" s="3"/>
      <c r="IBO250" s="3"/>
      <c r="IBP250" s="3"/>
      <c r="IBQ250" s="3"/>
      <c r="IBR250" s="3"/>
      <c r="IBS250" s="3"/>
      <c r="IBT250" s="3"/>
      <c r="IBU250" s="3"/>
      <c r="IBV250" s="3"/>
      <c r="IBW250" s="3"/>
      <c r="IBX250" s="3"/>
      <c r="IBY250" s="3"/>
      <c r="IBZ250" s="3"/>
      <c r="ICA250" s="3"/>
      <c r="ICB250" s="3"/>
      <c r="ICC250" s="3"/>
      <c r="ICD250" s="3"/>
      <c r="ICE250" s="3"/>
      <c r="ICF250" s="3"/>
      <c r="ICG250" s="3"/>
      <c r="ICH250" s="3"/>
      <c r="ICI250" s="3"/>
      <c r="ICJ250" s="3"/>
      <c r="ICK250" s="3"/>
      <c r="ICL250" s="3"/>
      <c r="ICM250" s="3"/>
      <c r="ICN250" s="3"/>
      <c r="ICO250" s="3"/>
      <c r="ICP250" s="3"/>
      <c r="ICQ250" s="3"/>
      <c r="ICR250" s="3"/>
      <c r="ICS250" s="3"/>
      <c r="ICT250" s="3"/>
      <c r="ICU250" s="3"/>
      <c r="ICV250" s="3"/>
      <c r="ICW250" s="3"/>
      <c r="ICX250" s="3"/>
      <c r="ICY250" s="3"/>
      <c r="ICZ250" s="3"/>
      <c r="IDA250" s="3"/>
      <c r="IDB250" s="3"/>
      <c r="IDC250" s="3"/>
      <c r="IDD250" s="3"/>
      <c r="IDE250" s="3"/>
      <c r="IDF250" s="3"/>
      <c r="IDG250" s="3"/>
      <c r="IDH250" s="3"/>
      <c r="IDI250" s="3"/>
      <c r="IDJ250" s="3"/>
      <c r="IDK250" s="3"/>
      <c r="IDL250" s="3"/>
      <c r="IDM250" s="3"/>
      <c r="IDN250" s="3"/>
      <c r="IDO250" s="3"/>
      <c r="IDP250" s="3"/>
      <c r="IDQ250" s="3"/>
      <c r="IDR250" s="3"/>
      <c r="IDS250" s="3"/>
      <c r="IDT250" s="3"/>
      <c r="IDU250" s="3"/>
      <c r="IDV250" s="3"/>
      <c r="IDW250" s="3"/>
      <c r="IDX250" s="3"/>
      <c r="IDY250" s="3"/>
      <c r="IDZ250" s="3"/>
      <c r="IEA250" s="3"/>
      <c r="IEB250" s="3"/>
      <c r="IEC250" s="3"/>
      <c r="IED250" s="3"/>
      <c r="IEE250" s="3"/>
      <c r="IEF250" s="3"/>
      <c r="IEG250" s="3"/>
      <c r="IEH250" s="3"/>
      <c r="IEI250" s="3"/>
      <c r="IEJ250" s="3"/>
      <c r="IEK250" s="3"/>
      <c r="IEL250" s="3"/>
      <c r="IEM250" s="3"/>
      <c r="IEN250" s="3"/>
      <c r="IEO250" s="3"/>
      <c r="IEP250" s="3"/>
      <c r="IEQ250" s="3"/>
      <c r="IER250" s="3"/>
      <c r="IES250" s="3"/>
      <c r="IET250" s="3"/>
      <c r="IEU250" s="3"/>
      <c r="IEV250" s="3"/>
      <c r="IEW250" s="3"/>
      <c r="IEX250" s="3"/>
      <c r="IEY250" s="3"/>
      <c r="IEZ250" s="3"/>
      <c r="IFA250" s="3"/>
      <c r="IFB250" s="3"/>
      <c r="IFC250" s="3"/>
      <c r="IFD250" s="3"/>
      <c r="IFE250" s="3"/>
      <c r="IFF250" s="3"/>
      <c r="IFG250" s="3"/>
      <c r="IFH250" s="3"/>
      <c r="IFI250" s="3"/>
      <c r="IFJ250" s="3"/>
      <c r="IFK250" s="3"/>
      <c r="IFL250" s="3"/>
      <c r="IFM250" s="3"/>
      <c r="IFN250" s="3"/>
      <c r="IFO250" s="3"/>
      <c r="IFP250" s="3"/>
      <c r="IFQ250" s="3"/>
      <c r="IFR250" s="3"/>
      <c r="IFS250" s="3"/>
      <c r="IFT250" s="3"/>
      <c r="IFU250" s="3"/>
      <c r="IFV250" s="3"/>
      <c r="IFW250" s="3"/>
      <c r="IFX250" s="3"/>
      <c r="IFY250" s="3"/>
      <c r="IFZ250" s="3"/>
      <c r="IGA250" s="3"/>
      <c r="IGB250" s="3"/>
      <c r="IGC250" s="3"/>
      <c r="IGD250" s="3"/>
      <c r="IGE250" s="3"/>
      <c r="IGF250" s="3"/>
      <c r="IGG250" s="3"/>
      <c r="IGH250" s="3"/>
      <c r="IGI250" s="3"/>
      <c r="IGJ250" s="3"/>
      <c r="IGK250" s="3"/>
      <c r="IGL250" s="3"/>
      <c r="IGM250" s="3"/>
      <c r="IGN250" s="3"/>
      <c r="IGO250" s="3"/>
      <c r="IGP250" s="3"/>
      <c r="IGQ250" s="3"/>
      <c r="IGR250" s="3"/>
      <c r="IGS250" s="3"/>
      <c r="IGT250" s="3"/>
      <c r="IGU250" s="3"/>
      <c r="IGV250" s="3"/>
      <c r="IGW250" s="3"/>
      <c r="IGX250" s="3"/>
      <c r="IGY250" s="3"/>
      <c r="IGZ250" s="3"/>
      <c r="IHA250" s="3"/>
      <c r="IHB250" s="3"/>
      <c r="IHC250" s="3"/>
      <c r="IHD250" s="3"/>
      <c r="IHE250" s="3"/>
      <c r="IHF250" s="3"/>
      <c r="IHG250" s="3"/>
      <c r="IHH250" s="3"/>
      <c r="IHI250" s="3"/>
      <c r="IHJ250" s="3"/>
      <c r="IHK250" s="3"/>
      <c r="IHL250" s="3"/>
      <c r="IHM250" s="3"/>
      <c r="IHN250" s="3"/>
      <c r="IHO250" s="3"/>
      <c r="IHP250" s="3"/>
      <c r="IHQ250" s="3"/>
      <c r="IHR250" s="3"/>
      <c r="IHS250" s="3"/>
      <c r="IHT250" s="3"/>
      <c r="IHU250" s="3"/>
      <c r="IHV250" s="3"/>
      <c r="IHW250" s="3"/>
      <c r="IHX250" s="3"/>
      <c r="IHY250" s="3"/>
      <c r="IHZ250" s="3"/>
      <c r="IIA250" s="3"/>
      <c r="IIB250" s="3"/>
      <c r="IIC250" s="3"/>
      <c r="IID250" s="3"/>
      <c r="IIE250" s="3"/>
      <c r="IIF250" s="3"/>
      <c r="IIG250" s="3"/>
      <c r="IIH250" s="3"/>
      <c r="III250" s="3"/>
      <c r="IIJ250" s="3"/>
      <c r="IIK250" s="3"/>
      <c r="IIL250" s="3"/>
      <c r="IIM250" s="3"/>
      <c r="IIN250" s="3"/>
      <c r="IIO250" s="3"/>
      <c r="IIP250" s="3"/>
      <c r="IIQ250" s="3"/>
      <c r="IIR250" s="3"/>
      <c r="IIS250" s="3"/>
      <c r="IIT250" s="3"/>
      <c r="IIU250" s="3"/>
      <c r="IIV250" s="3"/>
      <c r="IIW250" s="3"/>
      <c r="IIX250" s="3"/>
      <c r="IIY250" s="3"/>
      <c r="IIZ250" s="3"/>
      <c r="IJA250" s="3"/>
      <c r="IJB250" s="3"/>
      <c r="IJC250" s="3"/>
      <c r="IJD250" s="3"/>
      <c r="IJE250" s="3"/>
      <c r="IJF250" s="3"/>
      <c r="IJG250" s="3"/>
      <c r="IJH250" s="3"/>
      <c r="IJI250" s="3"/>
      <c r="IJJ250" s="3"/>
      <c r="IJK250" s="3"/>
      <c r="IJL250" s="3"/>
      <c r="IJM250" s="3"/>
      <c r="IJN250" s="3"/>
      <c r="IJO250" s="3"/>
      <c r="IJP250" s="3"/>
      <c r="IJQ250" s="3"/>
      <c r="IJR250" s="3"/>
      <c r="IJS250" s="3"/>
      <c r="IJT250" s="3"/>
      <c r="IJU250" s="3"/>
      <c r="IJV250" s="3"/>
      <c r="IJW250" s="3"/>
      <c r="IJX250" s="3"/>
      <c r="IJY250" s="3"/>
      <c r="IJZ250" s="3"/>
      <c r="IKA250" s="3"/>
      <c r="IKB250" s="3"/>
      <c r="IKC250" s="3"/>
      <c r="IKD250" s="3"/>
      <c r="IKE250" s="3"/>
      <c r="IKF250" s="3"/>
      <c r="IKG250" s="3"/>
      <c r="IKH250" s="3"/>
      <c r="IKI250" s="3"/>
      <c r="IKJ250" s="3"/>
      <c r="IKK250" s="3"/>
      <c r="IKL250" s="3"/>
      <c r="IKM250" s="3"/>
      <c r="IKN250" s="3"/>
      <c r="IKO250" s="3"/>
      <c r="IKP250" s="3"/>
      <c r="IKQ250" s="3"/>
      <c r="IKR250" s="3"/>
      <c r="IKS250" s="3"/>
      <c r="IKT250" s="3"/>
      <c r="IKU250" s="3"/>
      <c r="IKV250" s="3"/>
      <c r="IKW250" s="3"/>
      <c r="IKX250" s="3"/>
      <c r="IKY250" s="3"/>
      <c r="IKZ250" s="3"/>
      <c r="ILA250" s="3"/>
      <c r="ILB250" s="3"/>
      <c r="ILC250" s="3"/>
      <c r="ILD250" s="3"/>
      <c r="ILE250" s="3"/>
      <c r="ILF250" s="3"/>
      <c r="ILG250" s="3"/>
      <c r="ILH250" s="3"/>
      <c r="ILI250" s="3"/>
      <c r="ILJ250" s="3"/>
      <c r="ILK250" s="3"/>
      <c r="ILL250" s="3"/>
      <c r="ILM250" s="3"/>
      <c r="ILN250" s="3"/>
      <c r="ILO250" s="3"/>
      <c r="ILP250" s="3"/>
      <c r="ILQ250" s="3"/>
      <c r="ILR250" s="3"/>
      <c r="ILS250" s="3"/>
      <c r="ILT250" s="3"/>
      <c r="ILU250" s="3"/>
      <c r="ILV250" s="3"/>
      <c r="ILW250" s="3"/>
      <c r="ILX250" s="3"/>
      <c r="ILY250" s="3"/>
      <c r="ILZ250" s="3"/>
      <c r="IMA250" s="3"/>
      <c r="IMB250" s="3"/>
      <c r="IMC250" s="3"/>
      <c r="IMD250" s="3"/>
      <c r="IME250" s="3"/>
      <c r="IMF250" s="3"/>
      <c r="IMG250" s="3"/>
      <c r="IMH250" s="3"/>
      <c r="IMI250" s="3"/>
      <c r="IMJ250" s="3"/>
      <c r="IMK250" s="3"/>
      <c r="IML250" s="3"/>
      <c r="IMM250" s="3"/>
      <c r="IMN250" s="3"/>
      <c r="IMO250" s="3"/>
      <c r="IMP250" s="3"/>
      <c r="IMQ250" s="3"/>
      <c r="IMR250" s="3"/>
      <c r="IMS250" s="3"/>
      <c r="IMT250" s="3"/>
      <c r="IMU250" s="3"/>
      <c r="IMV250" s="3"/>
      <c r="IMW250" s="3"/>
      <c r="IMX250" s="3"/>
      <c r="IMY250" s="3"/>
      <c r="IMZ250" s="3"/>
      <c r="INA250" s="3"/>
      <c r="INB250" s="3"/>
      <c r="INC250" s="3"/>
      <c r="IND250" s="3"/>
      <c r="INE250" s="3"/>
      <c r="INF250" s="3"/>
      <c r="ING250" s="3"/>
      <c r="INH250" s="3"/>
      <c r="INI250" s="3"/>
      <c r="INJ250" s="3"/>
      <c r="INK250" s="3"/>
      <c r="INL250" s="3"/>
      <c r="INM250" s="3"/>
      <c r="INN250" s="3"/>
      <c r="INO250" s="3"/>
      <c r="INP250" s="3"/>
      <c r="INQ250" s="3"/>
      <c r="INR250" s="3"/>
      <c r="INS250" s="3"/>
      <c r="INT250" s="3"/>
      <c r="INU250" s="3"/>
      <c r="INV250" s="3"/>
      <c r="INW250" s="3"/>
      <c r="INX250" s="3"/>
      <c r="INY250" s="3"/>
      <c r="INZ250" s="3"/>
      <c r="IOA250" s="3"/>
      <c r="IOB250" s="3"/>
      <c r="IOC250" s="3"/>
      <c r="IOD250" s="3"/>
      <c r="IOE250" s="3"/>
      <c r="IOF250" s="3"/>
      <c r="IOG250" s="3"/>
      <c r="IOH250" s="3"/>
      <c r="IOI250" s="3"/>
      <c r="IOJ250" s="3"/>
      <c r="IOK250" s="3"/>
      <c r="IOL250" s="3"/>
      <c r="IOM250" s="3"/>
      <c r="ION250" s="3"/>
      <c r="IOO250" s="3"/>
      <c r="IOP250" s="3"/>
      <c r="IOQ250" s="3"/>
      <c r="IOR250" s="3"/>
      <c r="IOS250" s="3"/>
      <c r="IOT250" s="3"/>
      <c r="IOU250" s="3"/>
      <c r="IOV250" s="3"/>
      <c r="IOW250" s="3"/>
      <c r="IOX250" s="3"/>
      <c r="IOY250" s="3"/>
      <c r="IOZ250" s="3"/>
      <c r="IPA250" s="3"/>
      <c r="IPB250" s="3"/>
      <c r="IPC250" s="3"/>
      <c r="IPD250" s="3"/>
      <c r="IPE250" s="3"/>
      <c r="IPF250" s="3"/>
      <c r="IPG250" s="3"/>
      <c r="IPH250" s="3"/>
      <c r="IPI250" s="3"/>
      <c r="IPJ250" s="3"/>
      <c r="IPK250" s="3"/>
      <c r="IPL250" s="3"/>
      <c r="IPM250" s="3"/>
      <c r="IPN250" s="3"/>
      <c r="IPO250" s="3"/>
      <c r="IPP250" s="3"/>
      <c r="IPQ250" s="3"/>
      <c r="IPR250" s="3"/>
      <c r="IPS250" s="3"/>
      <c r="IPT250" s="3"/>
      <c r="IPU250" s="3"/>
      <c r="IPV250" s="3"/>
      <c r="IPW250" s="3"/>
      <c r="IPX250" s="3"/>
      <c r="IPY250" s="3"/>
      <c r="IPZ250" s="3"/>
      <c r="IQA250" s="3"/>
      <c r="IQB250" s="3"/>
      <c r="IQC250" s="3"/>
      <c r="IQD250" s="3"/>
      <c r="IQE250" s="3"/>
      <c r="IQF250" s="3"/>
      <c r="IQG250" s="3"/>
      <c r="IQH250" s="3"/>
      <c r="IQI250" s="3"/>
      <c r="IQJ250" s="3"/>
      <c r="IQK250" s="3"/>
      <c r="IQL250" s="3"/>
      <c r="IQM250" s="3"/>
      <c r="IQN250" s="3"/>
      <c r="IQO250" s="3"/>
      <c r="IQP250" s="3"/>
      <c r="IQQ250" s="3"/>
      <c r="IQR250" s="3"/>
      <c r="IQS250" s="3"/>
      <c r="IQT250" s="3"/>
      <c r="IQU250" s="3"/>
      <c r="IQV250" s="3"/>
      <c r="IQW250" s="3"/>
      <c r="IQX250" s="3"/>
      <c r="IQY250" s="3"/>
      <c r="IQZ250" s="3"/>
      <c r="IRA250" s="3"/>
      <c r="IRB250" s="3"/>
      <c r="IRC250" s="3"/>
      <c r="IRD250" s="3"/>
      <c r="IRE250" s="3"/>
      <c r="IRF250" s="3"/>
      <c r="IRG250" s="3"/>
      <c r="IRH250" s="3"/>
      <c r="IRI250" s="3"/>
      <c r="IRJ250" s="3"/>
      <c r="IRK250" s="3"/>
      <c r="IRL250" s="3"/>
      <c r="IRM250" s="3"/>
      <c r="IRN250" s="3"/>
      <c r="IRO250" s="3"/>
      <c r="IRP250" s="3"/>
      <c r="IRQ250" s="3"/>
      <c r="IRR250" s="3"/>
      <c r="IRS250" s="3"/>
      <c r="IRT250" s="3"/>
      <c r="IRU250" s="3"/>
      <c r="IRV250" s="3"/>
      <c r="IRW250" s="3"/>
      <c r="IRX250" s="3"/>
      <c r="IRY250" s="3"/>
      <c r="IRZ250" s="3"/>
      <c r="ISA250" s="3"/>
      <c r="ISB250" s="3"/>
      <c r="ISC250" s="3"/>
      <c r="ISD250" s="3"/>
      <c r="ISE250" s="3"/>
      <c r="ISF250" s="3"/>
      <c r="ISG250" s="3"/>
      <c r="ISH250" s="3"/>
      <c r="ISI250" s="3"/>
      <c r="ISJ250" s="3"/>
      <c r="ISK250" s="3"/>
      <c r="ISL250" s="3"/>
      <c r="ISM250" s="3"/>
      <c r="ISN250" s="3"/>
      <c r="ISO250" s="3"/>
      <c r="ISP250" s="3"/>
      <c r="ISQ250" s="3"/>
      <c r="ISR250" s="3"/>
      <c r="ISS250" s="3"/>
      <c r="IST250" s="3"/>
      <c r="ISU250" s="3"/>
      <c r="ISV250" s="3"/>
      <c r="ISW250" s="3"/>
      <c r="ISX250" s="3"/>
      <c r="ISY250" s="3"/>
      <c r="ISZ250" s="3"/>
      <c r="ITA250" s="3"/>
      <c r="ITB250" s="3"/>
      <c r="ITC250" s="3"/>
      <c r="ITD250" s="3"/>
      <c r="ITE250" s="3"/>
      <c r="ITF250" s="3"/>
      <c r="ITG250" s="3"/>
      <c r="ITH250" s="3"/>
      <c r="ITI250" s="3"/>
      <c r="ITJ250" s="3"/>
      <c r="ITK250" s="3"/>
      <c r="ITL250" s="3"/>
      <c r="ITM250" s="3"/>
      <c r="ITN250" s="3"/>
      <c r="ITO250" s="3"/>
      <c r="ITP250" s="3"/>
      <c r="ITQ250" s="3"/>
      <c r="ITR250" s="3"/>
      <c r="ITS250" s="3"/>
      <c r="ITT250" s="3"/>
      <c r="ITU250" s="3"/>
      <c r="ITV250" s="3"/>
      <c r="ITW250" s="3"/>
      <c r="ITX250" s="3"/>
      <c r="ITY250" s="3"/>
      <c r="ITZ250" s="3"/>
      <c r="IUA250" s="3"/>
      <c r="IUB250" s="3"/>
      <c r="IUC250" s="3"/>
      <c r="IUD250" s="3"/>
      <c r="IUE250" s="3"/>
      <c r="IUF250" s="3"/>
      <c r="IUG250" s="3"/>
      <c r="IUH250" s="3"/>
      <c r="IUI250" s="3"/>
      <c r="IUJ250" s="3"/>
      <c r="IUK250" s="3"/>
      <c r="IUL250" s="3"/>
      <c r="IUM250" s="3"/>
      <c r="IUN250" s="3"/>
      <c r="IUO250" s="3"/>
      <c r="IUP250" s="3"/>
      <c r="IUQ250" s="3"/>
      <c r="IUR250" s="3"/>
      <c r="IUS250" s="3"/>
      <c r="IUT250" s="3"/>
      <c r="IUU250" s="3"/>
      <c r="IUV250" s="3"/>
      <c r="IUW250" s="3"/>
      <c r="IUX250" s="3"/>
      <c r="IUY250" s="3"/>
      <c r="IUZ250" s="3"/>
      <c r="IVA250" s="3"/>
      <c r="IVB250" s="3"/>
      <c r="IVC250" s="3"/>
      <c r="IVD250" s="3"/>
      <c r="IVE250" s="3"/>
      <c r="IVF250" s="3"/>
      <c r="IVG250" s="3"/>
      <c r="IVH250" s="3"/>
      <c r="IVI250" s="3"/>
      <c r="IVJ250" s="3"/>
      <c r="IVK250" s="3"/>
      <c r="IVL250" s="3"/>
      <c r="IVM250" s="3"/>
      <c r="IVN250" s="3"/>
      <c r="IVO250" s="3"/>
      <c r="IVP250" s="3"/>
      <c r="IVQ250" s="3"/>
      <c r="IVR250" s="3"/>
      <c r="IVS250" s="3"/>
      <c r="IVT250" s="3"/>
      <c r="IVU250" s="3"/>
      <c r="IVV250" s="3"/>
      <c r="IVW250" s="3"/>
      <c r="IVX250" s="3"/>
      <c r="IVY250" s="3"/>
      <c r="IVZ250" s="3"/>
      <c r="IWA250" s="3"/>
      <c r="IWB250" s="3"/>
      <c r="IWC250" s="3"/>
      <c r="IWD250" s="3"/>
      <c r="IWE250" s="3"/>
      <c r="IWF250" s="3"/>
      <c r="IWG250" s="3"/>
      <c r="IWH250" s="3"/>
      <c r="IWI250" s="3"/>
      <c r="IWJ250" s="3"/>
      <c r="IWK250" s="3"/>
      <c r="IWL250" s="3"/>
      <c r="IWM250" s="3"/>
      <c r="IWN250" s="3"/>
      <c r="IWO250" s="3"/>
      <c r="IWP250" s="3"/>
      <c r="IWQ250" s="3"/>
      <c r="IWR250" s="3"/>
      <c r="IWS250" s="3"/>
      <c r="IWT250" s="3"/>
      <c r="IWU250" s="3"/>
      <c r="IWV250" s="3"/>
      <c r="IWW250" s="3"/>
      <c r="IWX250" s="3"/>
      <c r="IWY250" s="3"/>
      <c r="IWZ250" s="3"/>
      <c r="IXA250" s="3"/>
      <c r="IXB250" s="3"/>
      <c r="IXC250" s="3"/>
      <c r="IXD250" s="3"/>
      <c r="IXE250" s="3"/>
      <c r="IXF250" s="3"/>
      <c r="IXG250" s="3"/>
      <c r="IXH250" s="3"/>
      <c r="IXI250" s="3"/>
      <c r="IXJ250" s="3"/>
      <c r="IXK250" s="3"/>
      <c r="IXL250" s="3"/>
      <c r="IXM250" s="3"/>
      <c r="IXN250" s="3"/>
      <c r="IXO250" s="3"/>
      <c r="IXP250" s="3"/>
      <c r="IXQ250" s="3"/>
      <c r="IXR250" s="3"/>
      <c r="IXS250" s="3"/>
      <c r="IXT250" s="3"/>
      <c r="IXU250" s="3"/>
      <c r="IXV250" s="3"/>
      <c r="IXW250" s="3"/>
      <c r="IXX250" s="3"/>
      <c r="IXY250" s="3"/>
      <c r="IXZ250" s="3"/>
      <c r="IYA250" s="3"/>
      <c r="IYB250" s="3"/>
      <c r="IYC250" s="3"/>
      <c r="IYD250" s="3"/>
      <c r="IYE250" s="3"/>
      <c r="IYF250" s="3"/>
      <c r="IYG250" s="3"/>
      <c r="IYH250" s="3"/>
      <c r="IYI250" s="3"/>
      <c r="IYJ250" s="3"/>
      <c r="IYK250" s="3"/>
      <c r="IYL250" s="3"/>
      <c r="IYM250" s="3"/>
      <c r="IYN250" s="3"/>
      <c r="IYO250" s="3"/>
      <c r="IYP250" s="3"/>
      <c r="IYQ250" s="3"/>
      <c r="IYR250" s="3"/>
      <c r="IYS250" s="3"/>
      <c r="IYT250" s="3"/>
      <c r="IYU250" s="3"/>
      <c r="IYV250" s="3"/>
      <c r="IYW250" s="3"/>
      <c r="IYX250" s="3"/>
      <c r="IYY250" s="3"/>
      <c r="IYZ250" s="3"/>
      <c r="IZA250" s="3"/>
      <c r="IZB250" s="3"/>
      <c r="IZC250" s="3"/>
      <c r="IZD250" s="3"/>
      <c r="IZE250" s="3"/>
      <c r="IZF250" s="3"/>
      <c r="IZG250" s="3"/>
      <c r="IZH250" s="3"/>
      <c r="IZI250" s="3"/>
      <c r="IZJ250" s="3"/>
      <c r="IZK250" s="3"/>
      <c r="IZL250" s="3"/>
      <c r="IZM250" s="3"/>
      <c r="IZN250" s="3"/>
      <c r="IZO250" s="3"/>
      <c r="IZP250" s="3"/>
      <c r="IZQ250" s="3"/>
      <c r="IZR250" s="3"/>
      <c r="IZS250" s="3"/>
      <c r="IZT250" s="3"/>
      <c r="IZU250" s="3"/>
      <c r="IZV250" s="3"/>
      <c r="IZW250" s="3"/>
      <c r="IZX250" s="3"/>
      <c r="IZY250" s="3"/>
      <c r="IZZ250" s="3"/>
      <c r="JAA250" s="3"/>
      <c r="JAB250" s="3"/>
      <c r="JAC250" s="3"/>
      <c r="JAD250" s="3"/>
      <c r="JAE250" s="3"/>
      <c r="JAF250" s="3"/>
      <c r="JAG250" s="3"/>
      <c r="JAH250" s="3"/>
      <c r="JAI250" s="3"/>
      <c r="JAJ250" s="3"/>
      <c r="JAK250" s="3"/>
      <c r="JAL250" s="3"/>
      <c r="JAM250" s="3"/>
      <c r="JAN250" s="3"/>
      <c r="JAO250" s="3"/>
      <c r="JAP250" s="3"/>
      <c r="JAQ250" s="3"/>
      <c r="JAR250" s="3"/>
      <c r="JAS250" s="3"/>
      <c r="JAT250" s="3"/>
      <c r="JAU250" s="3"/>
      <c r="JAV250" s="3"/>
      <c r="JAW250" s="3"/>
      <c r="JAX250" s="3"/>
      <c r="JAY250" s="3"/>
      <c r="JAZ250" s="3"/>
      <c r="JBA250" s="3"/>
      <c r="JBB250" s="3"/>
      <c r="JBC250" s="3"/>
      <c r="JBD250" s="3"/>
      <c r="JBE250" s="3"/>
      <c r="JBF250" s="3"/>
      <c r="JBG250" s="3"/>
      <c r="JBH250" s="3"/>
      <c r="JBI250" s="3"/>
      <c r="JBJ250" s="3"/>
      <c r="JBK250" s="3"/>
      <c r="JBL250" s="3"/>
      <c r="JBM250" s="3"/>
      <c r="JBN250" s="3"/>
      <c r="JBO250" s="3"/>
      <c r="JBP250" s="3"/>
      <c r="JBQ250" s="3"/>
      <c r="JBR250" s="3"/>
      <c r="JBS250" s="3"/>
      <c r="JBT250" s="3"/>
      <c r="JBU250" s="3"/>
      <c r="JBV250" s="3"/>
      <c r="JBW250" s="3"/>
      <c r="JBX250" s="3"/>
      <c r="JBY250" s="3"/>
      <c r="JBZ250" s="3"/>
      <c r="JCA250" s="3"/>
      <c r="JCB250" s="3"/>
      <c r="JCC250" s="3"/>
      <c r="JCD250" s="3"/>
      <c r="JCE250" s="3"/>
      <c r="JCF250" s="3"/>
      <c r="JCG250" s="3"/>
      <c r="JCH250" s="3"/>
      <c r="JCI250" s="3"/>
      <c r="JCJ250" s="3"/>
      <c r="JCK250" s="3"/>
      <c r="JCL250" s="3"/>
      <c r="JCM250" s="3"/>
      <c r="JCN250" s="3"/>
      <c r="JCO250" s="3"/>
      <c r="JCP250" s="3"/>
      <c r="JCQ250" s="3"/>
      <c r="JCR250" s="3"/>
      <c r="JCS250" s="3"/>
      <c r="JCT250" s="3"/>
      <c r="JCU250" s="3"/>
      <c r="JCV250" s="3"/>
      <c r="JCW250" s="3"/>
      <c r="JCX250" s="3"/>
      <c r="JCY250" s="3"/>
      <c r="JCZ250" s="3"/>
      <c r="JDA250" s="3"/>
      <c r="JDB250" s="3"/>
      <c r="JDC250" s="3"/>
      <c r="JDD250" s="3"/>
      <c r="JDE250" s="3"/>
      <c r="JDF250" s="3"/>
      <c r="JDG250" s="3"/>
      <c r="JDH250" s="3"/>
      <c r="JDI250" s="3"/>
      <c r="JDJ250" s="3"/>
      <c r="JDK250" s="3"/>
      <c r="JDL250" s="3"/>
      <c r="JDM250" s="3"/>
      <c r="JDN250" s="3"/>
      <c r="JDO250" s="3"/>
      <c r="JDP250" s="3"/>
      <c r="JDQ250" s="3"/>
      <c r="JDR250" s="3"/>
      <c r="JDS250" s="3"/>
      <c r="JDT250" s="3"/>
      <c r="JDU250" s="3"/>
      <c r="JDV250" s="3"/>
      <c r="JDW250" s="3"/>
      <c r="JDX250" s="3"/>
      <c r="JDY250" s="3"/>
      <c r="JDZ250" s="3"/>
      <c r="JEA250" s="3"/>
      <c r="JEB250" s="3"/>
      <c r="JEC250" s="3"/>
      <c r="JED250" s="3"/>
      <c r="JEE250" s="3"/>
      <c r="JEF250" s="3"/>
      <c r="JEG250" s="3"/>
      <c r="JEH250" s="3"/>
      <c r="JEI250" s="3"/>
      <c r="JEJ250" s="3"/>
      <c r="JEK250" s="3"/>
      <c r="JEL250" s="3"/>
      <c r="JEM250" s="3"/>
      <c r="JEN250" s="3"/>
      <c r="JEO250" s="3"/>
      <c r="JEP250" s="3"/>
      <c r="JEQ250" s="3"/>
      <c r="JER250" s="3"/>
      <c r="JES250" s="3"/>
      <c r="JET250" s="3"/>
      <c r="JEU250" s="3"/>
      <c r="JEV250" s="3"/>
      <c r="JEW250" s="3"/>
      <c r="JEX250" s="3"/>
      <c r="JEY250" s="3"/>
      <c r="JEZ250" s="3"/>
      <c r="JFA250" s="3"/>
      <c r="JFB250" s="3"/>
      <c r="JFC250" s="3"/>
      <c r="JFD250" s="3"/>
      <c r="JFE250" s="3"/>
      <c r="JFF250" s="3"/>
      <c r="JFG250" s="3"/>
      <c r="JFH250" s="3"/>
      <c r="JFI250" s="3"/>
      <c r="JFJ250" s="3"/>
      <c r="JFK250" s="3"/>
      <c r="JFL250" s="3"/>
      <c r="JFM250" s="3"/>
      <c r="JFN250" s="3"/>
      <c r="JFO250" s="3"/>
      <c r="JFP250" s="3"/>
      <c r="JFQ250" s="3"/>
      <c r="JFR250" s="3"/>
      <c r="JFS250" s="3"/>
      <c r="JFT250" s="3"/>
      <c r="JFU250" s="3"/>
      <c r="JFV250" s="3"/>
      <c r="JFW250" s="3"/>
      <c r="JFX250" s="3"/>
      <c r="JFY250" s="3"/>
      <c r="JFZ250" s="3"/>
      <c r="JGA250" s="3"/>
      <c r="JGB250" s="3"/>
      <c r="JGC250" s="3"/>
      <c r="JGD250" s="3"/>
      <c r="JGE250" s="3"/>
      <c r="JGF250" s="3"/>
      <c r="JGG250" s="3"/>
      <c r="JGH250" s="3"/>
      <c r="JGI250" s="3"/>
      <c r="JGJ250" s="3"/>
      <c r="JGK250" s="3"/>
      <c r="JGL250" s="3"/>
      <c r="JGM250" s="3"/>
      <c r="JGN250" s="3"/>
      <c r="JGO250" s="3"/>
      <c r="JGP250" s="3"/>
      <c r="JGQ250" s="3"/>
      <c r="JGR250" s="3"/>
      <c r="JGS250" s="3"/>
      <c r="JGT250" s="3"/>
      <c r="JGU250" s="3"/>
      <c r="JGV250" s="3"/>
      <c r="JGW250" s="3"/>
      <c r="JGX250" s="3"/>
      <c r="JGY250" s="3"/>
      <c r="JGZ250" s="3"/>
      <c r="JHA250" s="3"/>
      <c r="JHB250" s="3"/>
      <c r="JHC250" s="3"/>
      <c r="JHD250" s="3"/>
      <c r="JHE250" s="3"/>
      <c r="JHF250" s="3"/>
      <c r="JHG250" s="3"/>
      <c r="JHH250" s="3"/>
      <c r="JHI250" s="3"/>
      <c r="JHJ250" s="3"/>
      <c r="JHK250" s="3"/>
      <c r="JHL250" s="3"/>
      <c r="JHM250" s="3"/>
      <c r="JHN250" s="3"/>
      <c r="JHO250" s="3"/>
      <c r="JHP250" s="3"/>
      <c r="JHQ250" s="3"/>
      <c r="JHR250" s="3"/>
      <c r="JHS250" s="3"/>
      <c r="JHT250" s="3"/>
      <c r="JHU250" s="3"/>
      <c r="JHV250" s="3"/>
      <c r="JHW250" s="3"/>
      <c r="JHX250" s="3"/>
      <c r="JHY250" s="3"/>
      <c r="JHZ250" s="3"/>
      <c r="JIA250" s="3"/>
      <c r="JIB250" s="3"/>
      <c r="JIC250" s="3"/>
      <c r="JID250" s="3"/>
      <c r="JIE250" s="3"/>
      <c r="JIF250" s="3"/>
      <c r="JIG250" s="3"/>
      <c r="JIH250" s="3"/>
      <c r="JII250" s="3"/>
      <c r="JIJ250" s="3"/>
      <c r="JIK250" s="3"/>
      <c r="JIL250" s="3"/>
      <c r="JIM250" s="3"/>
      <c r="JIN250" s="3"/>
      <c r="JIO250" s="3"/>
      <c r="JIP250" s="3"/>
      <c r="JIQ250" s="3"/>
      <c r="JIR250" s="3"/>
      <c r="JIS250" s="3"/>
      <c r="JIT250" s="3"/>
      <c r="JIU250" s="3"/>
      <c r="JIV250" s="3"/>
      <c r="JIW250" s="3"/>
      <c r="JIX250" s="3"/>
      <c r="JIY250" s="3"/>
      <c r="JIZ250" s="3"/>
      <c r="JJA250" s="3"/>
      <c r="JJB250" s="3"/>
      <c r="JJC250" s="3"/>
      <c r="JJD250" s="3"/>
      <c r="JJE250" s="3"/>
      <c r="JJF250" s="3"/>
      <c r="JJG250" s="3"/>
      <c r="JJH250" s="3"/>
      <c r="JJI250" s="3"/>
      <c r="JJJ250" s="3"/>
      <c r="JJK250" s="3"/>
      <c r="JJL250" s="3"/>
      <c r="JJM250" s="3"/>
      <c r="JJN250" s="3"/>
      <c r="JJO250" s="3"/>
      <c r="JJP250" s="3"/>
      <c r="JJQ250" s="3"/>
      <c r="JJR250" s="3"/>
      <c r="JJS250" s="3"/>
      <c r="JJT250" s="3"/>
      <c r="JJU250" s="3"/>
      <c r="JJV250" s="3"/>
      <c r="JJW250" s="3"/>
      <c r="JJX250" s="3"/>
      <c r="JJY250" s="3"/>
      <c r="JJZ250" s="3"/>
      <c r="JKA250" s="3"/>
      <c r="JKB250" s="3"/>
      <c r="JKC250" s="3"/>
      <c r="JKD250" s="3"/>
      <c r="JKE250" s="3"/>
      <c r="JKF250" s="3"/>
      <c r="JKG250" s="3"/>
      <c r="JKH250" s="3"/>
      <c r="JKI250" s="3"/>
      <c r="JKJ250" s="3"/>
      <c r="JKK250" s="3"/>
      <c r="JKL250" s="3"/>
      <c r="JKM250" s="3"/>
      <c r="JKN250" s="3"/>
      <c r="JKO250" s="3"/>
      <c r="JKP250" s="3"/>
      <c r="JKQ250" s="3"/>
      <c r="JKR250" s="3"/>
      <c r="JKS250" s="3"/>
      <c r="JKT250" s="3"/>
      <c r="JKU250" s="3"/>
      <c r="JKV250" s="3"/>
      <c r="JKW250" s="3"/>
      <c r="JKX250" s="3"/>
      <c r="JKY250" s="3"/>
      <c r="JKZ250" s="3"/>
      <c r="JLA250" s="3"/>
      <c r="JLB250" s="3"/>
      <c r="JLC250" s="3"/>
      <c r="JLD250" s="3"/>
      <c r="JLE250" s="3"/>
      <c r="JLF250" s="3"/>
      <c r="JLG250" s="3"/>
      <c r="JLH250" s="3"/>
      <c r="JLI250" s="3"/>
      <c r="JLJ250" s="3"/>
      <c r="JLK250" s="3"/>
      <c r="JLL250" s="3"/>
      <c r="JLM250" s="3"/>
      <c r="JLN250" s="3"/>
      <c r="JLO250" s="3"/>
      <c r="JLP250" s="3"/>
      <c r="JLQ250" s="3"/>
      <c r="JLR250" s="3"/>
      <c r="JLS250" s="3"/>
      <c r="JLT250" s="3"/>
      <c r="JLU250" s="3"/>
      <c r="JLV250" s="3"/>
      <c r="JLW250" s="3"/>
      <c r="JLX250" s="3"/>
      <c r="JLY250" s="3"/>
      <c r="JLZ250" s="3"/>
      <c r="JMA250" s="3"/>
      <c r="JMB250" s="3"/>
      <c r="JMC250" s="3"/>
      <c r="JMD250" s="3"/>
      <c r="JME250" s="3"/>
      <c r="JMF250" s="3"/>
      <c r="JMG250" s="3"/>
      <c r="JMH250" s="3"/>
      <c r="JMI250" s="3"/>
      <c r="JMJ250" s="3"/>
      <c r="JMK250" s="3"/>
      <c r="JML250" s="3"/>
      <c r="JMM250" s="3"/>
      <c r="JMN250" s="3"/>
      <c r="JMO250" s="3"/>
      <c r="JMP250" s="3"/>
      <c r="JMQ250" s="3"/>
      <c r="JMR250" s="3"/>
      <c r="JMS250" s="3"/>
      <c r="JMT250" s="3"/>
      <c r="JMU250" s="3"/>
      <c r="JMV250" s="3"/>
      <c r="JMW250" s="3"/>
      <c r="JMX250" s="3"/>
      <c r="JMY250" s="3"/>
      <c r="JMZ250" s="3"/>
      <c r="JNA250" s="3"/>
      <c r="JNB250" s="3"/>
      <c r="JNC250" s="3"/>
      <c r="JND250" s="3"/>
      <c r="JNE250" s="3"/>
      <c r="JNF250" s="3"/>
      <c r="JNG250" s="3"/>
      <c r="JNH250" s="3"/>
      <c r="JNI250" s="3"/>
      <c r="JNJ250" s="3"/>
      <c r="JNK250" s="3"/>
      <c r="JNL250" s="3"/>
      <c r="JNM250" s="3"/>
      <c r="JNN250" s="3"/>
      <c r="JNO250" s="3"/>
      <c r="JNP250" s="3"/>
      <c r="JNQ250" s="3"/>
      <c r="JNR250" s="3"/>
      <c r="JNS250" s="3"/>
      <c r="JNT250" s="3"/>
      <c r="JNU250" s="3"/>
      <c r="JNV250" s="3"/>
      <c r="JNW250" s="3"/>
      <c r="JNX250" s="3"/>
      <c r="JNY250" s="3"/>
      <c r="JNZ250" s="3"/>
      <c r="JOA250" s="3"/>
      <c r="JOB250" s="3"/>
      <c r="JOC250" s="3"/>
      <c r="JOD250" s="3"/>
      <c r="JOE250" s="3"/>
      <c r="JOF250" s="3"/>
      <c r="JOG250" s="3"/>
      <c r="JOH250" s="3"/>
      <c r="JOI250" s="3"/>
      <c r="JOJ250" s="3"/>
      <c r="JOK250" s="3"/>
      <c r="JOL250" s="3"/>
      <c r="JOM250" s="3"/>
      <c r="JON250" s="3"/>
      <c r="JOO250" s="3"/>
      <c r="JOP250" s="3"/>
      <c r="JOQ250" s="3"/>
      <c r="JOR250" s="3"/>
      <c r="JOS250" s="3"/>
      <c r="JOT250" s="3"/>
      <c r="JOU250" s="3"/>
      <c r="JOV250" s="3"/>
      <c r="JOW250" s="3"/>
      <c r="JOX250" s="3"/>
      <c r="JOY250" s="3"/>
      <c r="JOZ250" s="3"/>
      <c r="JPA250" s="3"/>
      <c r="JPB250" s="3"/>
      <c r="JPC250" s="3"/>
      <c r="JPD250" s="3"/>
      <c r="JPE250" s="3"/>
      <c r="JPF250" s="3"/>
      <c r="JPG250" s="3"/>
      <c r="JPH250" s="3"/>
      <c r="JPI250" s="3"/>
      <c r="JPJ250" s="3"/>
      <c r="JPK250" s="3"/>
      <c r="JPL250" s="3"/>
      <c r="JPM250" s="3"/>
      <c r="JPN250" s="3"/>
      <c r="JPO250" s="3"/>
      <c r="JPP250" s="3"/>
      <c r="JPQ250" s="3"/>
      <c r="JPR250" s="3"/>
      <c r="JPS250" s="3"/>
      <c r="JPT250" s="3"/>
      <c r="JPU250" s="3"/>
      <c r="JPV250" s="3"/>
      <c r="JPW250" s="3"/>
      <c r="JPX250" s="3"/>
      <c r="JPY250" s="3"/>
      <c r="JPZ250" s="3"/>
      <c r="JQA250" s="3"/>
      <c r="JQB250" s="3"/>
      <c r="JQC250" s="3"/>
      <c r="JQD250" s="3"/>
      <c r="JQE250" s="3"/>
      <c r="JQF250" s="3"/>
      <c r="JQG250" s="3"/>
      <c r="JQH250" s="3"/>
      <c r="JQI250" s="3"/>
      <c r="JQJ250" s="3"/>
      <c r="JQK250" s="3"/>
      <c r="JQL250" s="3"/>
      <c r="JQM250" s="3"/>
      <c r="JQN250" s="3"/>
      <c r="JQO250" s="3"/>
      <c r="JQP250" s="3"/>
      <c r="JQQ250" s="3"/>
      <c r="JQR250" s="3"/>
      <c r="JQS250" s="3"/>
      <c r="JQT250" s="3"/>
      <c r="JQU250" s="3"/>
      <c r="JQV250" s="3"/>
      <c r="JQW250" s="3"/>
      <c r="JQX250" s="3"/>
      <c r="JQY250" s="3"/>
      <c r="JQZ250" s="3"/>
      <c r="JRA250" s="3"/>
      <c r="JRB250" s="3"/>
      <c r="JRC250" s="3"/>
      <c r="JRD250" s="3"/>
      <c r="JRE250" s="3"/>
      <c r="JRF250" s="3"/>
      <c r="JRG250" s="3"/>
      <c r="JRH250" s="3"/>
      <c r="JRI250" s="3"/>
      <c r="JRJ250" s="3"/>
      <c r="JRK250" s="3"/>
      <c r="JRL250" s="3"/>
      <c r="JRM250" s="3"/>
      <c r="JRN250" s="3"/>
      <c r="JRO250" s="3"/>
      <c r="JRP250" s="3"/>
      <c r="JRQ250" s="3"/>
      <c r="JRR250" s="3"/>
      <c r="JRS250" s="3"/>
      <c r="JRT250" s="3"/>
      <c r="JRU250" s="3"/>
      <c r="JRV250" s="3"/>
      <c r="JRW250" s="3"/>
      <c r="JRX250" s="3"/>
      <c r="JRY250" s="3"/>
      <c r="JRZ250" s="3"/>
      <c r="JSA250" s="3"/>
      <c r="JSB250" s="3"/>
      <c r="JSC250" s="3"/>
      <c r="JSD250" s="3"/>
      <c r="JSE250" s="3"/>
      <c r="JSF250" s="3"/>
      <c r="JSG250" s="3"/>
      <c r="JSH250" s="3"/>
      <c r="JSI250" s="3"/>
      <c r="JSJ250" s="3"/>
      <c r="JSK250" s="3"/>
      <c r="JSL250" s="3"/>
      <c r="JSM250" s="3"/>
      <c r="JSN250" s="3"/>
      <c r="JSO250" s="3"/>
      <c r="JSP250" s="3"/>
      <c r="JSQ250" s="3"/>
      <c r="JSR250" s="3"/>
      <c r="JSS250" s="3"/>
      <c r="JST250" s="3"/>
      <c r="JSU250" s="3"/>
      <c r="JSV250" s="3"/>
      <c r="JSW250" s="3"/>
      <c r="JSX250" s="3"/>
      <c r="JSY250" s="3"/>
      <c r="JSZ250" s="3"/>
      <c r="JTA250" s="3"/>
      <c r="JTB250" s="3"/>
      <c r="JTC250" s="3"/>
      <c r="JTD250" s="3"/>
      <c r="JTE250" s="3"/>
      <c r="JTF250" s="3"/>
      <c r="JTG250" s="3"/>
      <c r="JTH250" s="3"/>
      <c r="JTI250" s="3"/>
      <c r="JTJ250" s="3"/>
      <c r="JTK250" s="3"/>
      <c r="JTL250" s="3"/>
      <c r="JTM250" s="3"/>
      <c r="JTN250" s="3"/>
      <c r="JTO250" s="3"/>
      <c r="JTP250" s="3"/>
      <c r="JTQ250" s="3"/>
      <c r="JTR250" s="3"/>
      <c r="JTS250" s="3"/>
      <c r="JTT250" s="3"/>
      <c r="JTU250" s="3"/>
      <c r="JTV250" s="3"/>
      <c r="JTW250" s="3"/>
      <c r="JTX250" s="3"/>
      <c r="JTY250" s="3"/>
      <c r="JTZ250" s="3"/>
      <c r="JUA250" s="3"/>
      <c r="JUB250" s="3"/>
      <c r="JUC250" s="3"/>
      <c r="JUD250" s="3"/>
      <c r="JUE250" s="3"/>
      <c r="JUF250" s="3"/>
      <c r="JUG250" s="3"/>
      <c r="JUH250" s="3"/>
      <c r="JUI250" s="3"/>
      <c r="JUJ250" s="3"/>
      <c r="JUK250" s="3"/>
      <c r="JUL250" s="3"/>
      <c r="JUM250" s="3"/>
      <c r="JUN250" s="3"/>
      <c r="JUO250" s="3"/>
      <c r="JUP250" s="3"/>
      <c r="JUQ250" s="3"/>
      <c r="JUR250" s="3"/>
      <c r="JUS250" s="3"/>
      <c r="JUT250" s="3"/>
      <c r="JUU250" s="3"/>
      <c r="JUV250" s="3"/>
      <c r="JUW250" s="3"/>
      <c r="JUX250" s="3"/>
      <c r="JUY250" s="3"/>
      <c r="JUZ250" s="3"/>
      <c r="JVA250" s="3"/>
      <c r="JVB250" s="3"/>
      <c r="JVC250" s="3"/>
      <c r="JVD250" s="3"/>
      <c r="JVE250" s="3"/>
      <c r="JVF250" s="3"/>
      <c r="JVG250" s="3"/>
      <c r="JVH250" s="3"/>
      <c r="JVI250" s="3"/>
      <c r="JVJ250" s="3"/>
      <c r="JVK250" s="3"/>
      <c r="JVL250" s="3"/>
      <c r="JVM250" s="3"/>
      <c r="JVN250" s="3"/>
      <c r="JVO250" s="3"/>
      <c r="JVP250" s="3"/>
      <c r="JVQ250" s="3"/>
      <c r="JVR250" s="3"/>
      <c r="JVS250" s="3"/>
      <c r="JVT250" s="3"/>
      <c r="JVU250" s="3"/>
      <c r="JVV250" s="3"/>
      <c r="JVW250" s="3"/>
      <c r="JVX250" s="3"/>
      <c r="JVY250" s="3"/>
      <c r="JVZ250" s="3"/>
      <c r="JWA250" s="3"/>
      <c r="JWB250" s="3"/>
      <c r="JWC250" s="3"/>
      <c r="JWD250" s="3"/>
      <c r="JWE250" s="3"/>
      <c r="JWF250" s="3"/>
      <c r="JWG250" s="3"/>
      <c r="JWH250" s="3"/>
      <c r="JWI250" s="3"/>
      <c r="JWJ250" s="3"/>
      <c r="JWK250" s="3"/>
      <c r="JWL250" s="3"/>
      <c r="JWM250" s="3"/>
      <c r="JWN250" s="3"/>
      <c r="JWO250" s="3"/>
      <c r="JWP250" s="3"/>
      <c r="JWQ250" s="3"/>
      <c r="JWR250" s="3"/>
      <c r="JWS250" s="3"/>
      <c r="JWT250" s="3"/>
      <c r="JWU250" s="3"/>
      <c r="JWV250" s="3"/>
      <c r="JWW250" s="3"/>
      <c r="JWX250" s="3"/>
      <c r="JWY250" s="3"/>
      <c r="JWZ250" s="3"/>
      <c r="JXA250" s="3"/>
      <c r="JXB250" s="3"/>
      <c r="JXC250" s="3"/>
      <c r="JXD250" s="3"/>
      <c r="JXE250" s="3"/>
      <c r="JXF250" s="3"/>
      <c r="JXG250" s="3"/>
      <c r="JXH250" s="3"/>
      <c r="JXI250" s="3"/>
      <c r="JXJ250" s="3"/>
      <c r="JXK250" s="3"/>
      <c r="JXL250" s="3"/>
      <c r="JXM250" s="3"/>
      <c r="JXN250" s="3"/>
      <c r="JXO250" s="3"/>
      <c r="JXP250" s="3"/>
      <c r="JXQ250" s="3"/>
      <c r="JXR250" s="3"/>
      <c r="JXS250" s="3"/>
      <c r="JXT250" s="3"/>
      <c r="JXU250" s="3"/>
      <c r="JXV250" s="3"/>
      <c r="JXW250" s="3"/>
      <c r="JXX250" s="3"/>
      <c r="JXY250" s="3"/>
      <c r="JXZ250" s="3"/>
      <c r="JYA250" s="3"/>
      <c r="JYB250" s="3"/>
      <c r="JYC250" s="3"/>
      <c r="JYD250" s="3"/>
      <c r="JYE250" s="3"/>
      <c r="JYF250" s="3"/>
      <c r="JYG250" s="3"/>
      <c r="JYH250" s="3"/>
      <c r="JYI250" s="3"/>
      <c r="JYJ250" s="3"/>
      <c r="JYK250" s="3"/>
      <c r="JYL250" s="3"/>
      <c r="JYM250" s="3"/>
      <c r="JYN250" s="3"/>
      <c r="JYO250" s="3"/>
      <c r="JYP250" s="3"/>
      <c r="JYQ250" s="3"/>
      <c r="JYR250" s="3"/>
      <c r="JYS250" s="3"/>
      <c r="JYT250" s="3"/>
      <c r="JYU250" s="3"/>
      <c r="JYV250" s="3"/>
      <c r="JYW250" s="3"/>
      <c r="JYX250" s="3"/>
      <c r="JYY250" s="3"/>
      <c r="JYZ250" s="3"/>
      <c r="JZA250" s="3"/>
      <c r="JZB250" s="3"/>
      <c r="JZC250" s="3"/>
      <c r="JZD250" s="3"/>
      <c r="JZE250" s="3"/>
      <c r="JZF250" s="3"/>
      <c r="JZG250" s="3"/>
      <c r="JZH250" s="3"/>
      <c r="JZI250" s="3"/>
      <c r="JZJ250" s="3"/>
      <c r="JZK250" s="3"/>
      <c r="JZL250" s="3"/>
      <c r="JZM250" s="3"/>
      <c r="JZN250" s="3"/>
      <c r="JZO250" s="3"/>
      <c r="JZP250" s="3"/>
      <c r="JZQ250" s="3"/>
      <c r="JZR250" s="3"/>
      <c r="JZS250" s="3"/>
      <c r="JZT250" s="3"/>
      <c r="JZU250" s="3"/>
      <c r="JZV250" s="3"/>
      <c r="JZW250" s="3"/>
      <c r="JZX250" s="3"/>
      <c r="JZY250" s="3"/>
      <c r="JZZ250" s="3"/>
      <c r="KAA250" s="3"/>
      <c r="KAB250" s="3"/>
      <c r="KAC250" s="3"/>
      <c r="KAD250" s="3"/>
      <c r="KAE250" s="3"/>
      <c r="KAF250" s="3"/>
      <c r="KAG250" s="3"/>
      <c r="KAH250" s="3"/>
      <c r="KAI250" s="3"/>
      <c r="KAJ250" s="3"/>
      <c r="KAK250" s="3"/>
      <c r="KAL250" s="3"/>
      <c r="KAM250" s="3"/>
      <c r="KAN250" s="3"/>
      <c r="KAO250" s="3"/>
      <c r="KAP250" s="3"/>
      <c r="KAQ250" s="3"/>
      <c r="KAR250" s="3"/>
      <c r="KAS250" s="3"/>
      <c r="KAT250" s="3"/>
      <c r="KAU250" s="3"/>
      <c r="KAV250" s="3"/>
      <c r="KAW250" s="3"/>
      <c r="KAX250" s="3"/>
      <c r="KAY250" s="3"/>
      <c r="KAZ250" s="3"/>
      <c r="KBA250" s="3"/>
      <c r="KBB250" s="3"/>
      <c r="KBC250" s="3"/>
      <c r="KBD250" s="3"/>
      <c r="KBE250" s="3"/>
      <c r="KBF250" s="3"/>
      <c r="KBG250" s="3"/>
      <c r="KBH250" s="3"/>
      <c r="KBI250" s="3"/>
      <c r="KBJ250" s="3"/>
      <c r="KBK250" s="3"/>
      <c r="KBL250" s="3"/>
      <c r="KBM250" s="3"/>
      <c r="KBN250" s="3"/>
      <c r="KBO250" s="3"/>
      <c r="KBP250" s="3"/>
      <c r="KBQ250" s="3"/>
      <c r="KBR250" s="3"/>
      <c r="KBS250" s="3"/>
      <c r="KBT250" s="3"/>
      <c r="KBU250" s="3"/>
      <c r="KBV250" s="3"/>
      <c r="KBW250" s="3"/>
      <c r="KBX250" s="3"/>
      <c r="KBY250" s="3"/>
      <c r="KBZ250" s="3"/>
      <c r="KCA250" s="3"/>
      <c r="KCB250" s="3"/>
      <c r="KCC250" s="3"/>
      <c r="KCD250" s="3"/>
      <c r="KCE250" s="3"/>
      <c r="KCF250" s="3"/>
      <c r="KCG250" s="3"/>
      <c r="KCH250" s="3"/>
      <c r="KCI250" s="3"/>
      <c r="KCJ250" s="3"/>
      <c r="KCK250" s="3"/>
      <c r="KCL250" s="3"/>
      <c r="KCM250" s="3"/>
      <c r="KCN250" s="3"/>
      <c r="KCO250" s="3"/>
      <c r="KCP250" s="3"/>
      <c r="KCQ250" s="3"/>
      <c r="KCR250" s="3"/>
      <c r="KCS250" s="3"/>
      <c r="KCT250" s="3"/>
      <c r="KCU250" s="3"/>
      <c r="KCV250" s="3"/>
      <c r="KCW250" s="3"/>
      <c r="KCX250" s="3"/>
      <c r="KCY250" s="3"/>
      <c r="KCZ250" s="3"/>
      <c r="KDA250" s="3"/>
      <c r="KDB250" s="3"/>
      <c r="KDC250" s="3"/>
      <c r="KDD250" s="3"/>
      <c r="KDE250" s="3"/>
      <c r="KDF250" s="3"/>
      <c r="KDG250" s="3"/>
      <c r="KDH250" s="3"/>
      <c r="KDI250" s="3"/>
      <c r="KDJ250" s="3"/>
      <c r="KDK250" s="3"/>
      <c r="KDL250" s="3"/>
      <c r="KDM250" s="3"/>
      <c r="KDN250" s="3"/>
      <c r="KDO250" s="3"/>
      <c r="KDP250" s="3"/>
      <c r="KDQ250" s="3"/>
      <c r="KDR250" s="3"/>
      <c r="KDS250" s="3"/>
      <c r="KDT250" s="3"/>
      <c r="KDU250" s="3"/>
      <c r="KDV250" s="3"/>
      <c r="KDW250" s="3"/>
      <c r="KDX250" s="3"/>
      <c r="KDY250" s="3"/>
      <c r="KDZ250" s="3"/>
      <c r="KEA250" s="3"/>
      <c r="KEB250" s="3"/>
      <c r="KEC250" s="3"/>
      <c r="KED250" s="3"/>
      <c r="KEE250" s="3"/>
      <c r="KEF250" s="3"/>
      <c r="KEG250" s="3"/>
      <c r="KEH250" s="3"/>
      <c r="KEI250" s="3"/>
      <c r="KEJ250" s="3"/>
      <c r="KEK250" s="3"/>
      <c r="KEL250" s="3"/>
      <c r="KEM250" s="3"/>
      <c r="KEN250" s="3"/>
      <c r="KEO250" s="3"/>
      <c r="KEP250" s="3"/>
      <c r="KEQ250" s="3"/>
      <c r="KER250" s="3"/>
      <c r="KES250" s="3"/>
      <c r="KET250" s="3"/>
      <c r="KEU250" s="3"/>
      <c r="KEV250" s="3"/>
      <c r="KEW250" s="3"/>
      <c r="KEX250" s="3"/>
      <c r="KEY250" s="3"/>
      <c r="KEZ250" s="3"/>
      <c r="KFA250" s="3"/>
      <c r="KFB250" s="3"/>
      <c r="KFC250" s="3"/>
      <c r="KFD250" s="3"/>
      <c r="KFE250" s="3"/>
      <c r="KFF250" s="3"/>
      <c r="KFG250" s="3"/>
      <c r="KFH250" s="3"/>
      <c r="KFI250" s="3"/>
      <c r="KFJ250" s="3"/>
      <c r="KFK250" s="3"/>
      <c r="KFL250" s="3"/>
      <c r="KFM250" s="3"/>
      <c r="KFN250" s="3"/>
      <c r="KFO250" s="3"/>
      <c r="KFP250" s="3"/>
      <c r="KFQ250" s="3"/>
      <c r="KFR250" s="3"/>
      <c r="KFS250" s="3"/>
      <c r="KFT250" s="3"/>
      <c r="KFU250" s="3"/>
      <c r="KFV250" s="3"/>
      <c r="KFW250" s="3"/>
      <c r="KFX250" s="3"/>
      <c r="KFY250" s="3"/>
      <c r="KFZ250" s="3"/>
      <c r="KGA250" s="3"/>
      <c r="KGB250" s="3"/>
      <c r="KGC250" s="3"/>
      <c r="KGD250" s="3"/>
      <c r="KGE250" s="3"/>
      <c r="KGF250" s="3"/>
      <c r="KGG250" s="3"/>
      <c r="KGH250" s="3"/>
      <c r="KGI250" s="3"/>
      <c r="KGJ250" s="3"/>
      <c r="KGK250" s="3"/>
      <c r="KGL250" s="3"/>
      <c r="KGM250" s="3"/>
      <c r="KGN250" s="3"/>
      <c r="KGO250" s="3"/>
      <c r="KGP250" s="3"/>
      <c r="KGQ250" s="3"/>
      <c r="KGR250" s="3"/>
      <c r="KGS250" s="3"/>
      <c r="KGT250" s="3"/>
      <c r="KGU250" s="3"/>
      <c r="KGV250" s="3"/>
      <c r="KGW250" s="3"/>
      <c r="KGX250" s="3"/>
      <c r="KGY250" s="3"/>
      <c r="KGZ250" s="3"/>
      <c r="KHA250" s="3"/>
      <c r="KHB250" s="3"/>
      <c r="KHC250" s="3"/>
      <c r="KHD250" s="3"/>
      <c r="KHE250" s="3"/>
      <c r="KHF250" s="3"/>
      <c r="KHG250" s="3"/>
      <c r="KHH250" s="3"/>
      <c r="KHI250" s="3"/>
      <c r="KHJ250" s="3"/>
      <c r="KHK250" s="3"/>
      <c r="KHL250" s="3"/>
      <c r="KHM250" s="3"/>
      <c r="KHN250" s="3"/>
      <c r="KHO250" s="3"/>
      <c r="KHP250" s="3"/>
      <c r="KHQ250" s="3"/>
      <c r="KHR250" s="3"/>
      <c r="KHS250" s="3"/>
      <c r="KHT250" s="3"/>
      <c r="KHU250" s="3"/>
      <c r="KHV250" s="3"/>
      <c r="KHW250" s="3"/>
      <c r="KHX250" s="3"/>
      <c r="KHY250" s="3"/>
      <c r="KHZ250" s="3"/>
      <c r="KIA250" s="3"/>
      <c r="KIB250" s="3"/>
      <c r="KIC250" s="3"/>
      <c r="KID250" s="3"/>
      <c r="KIE250" s="3"/>
      <c r="KIF250" s="3"/>
      <c r="KIG250" s="3"/>
      <c r="KIH250" s="3"/>
      <c r="KII250" s="3"/>
      <c r="KIJ250" s="3"/>
      <c r="KIK250" s="3"/>
      <c r="KIL250" s="3"/>
      <c r="KIM250" s="3"/>
      <c r="KIN250" s="3"/>
      <c r="KIO250" s="3"/>
      <c r="KIP250" s="3"/>
      <c r="KIQ250" s="3"/>
      <c r="KIR250" s="3"/>
      <c r="KIS250" s="3"/>
      <c r="KIT250" s="3"/>
      <c r="KIU250" s="3"/>
      <c r="KIV250" s="3"/>
      <c r="KIW250" s="3"/>
      <c r="KIX250" s="3"/>
      <c r="KIY250" s="3"/>
      <c r="KIZ250" s="3"/>
      <c r="KJA250" s="3"/>
      <c r="KJB250" s="3"/>
      <c r="KJC250" s="3"/>
      <c r="KJD250" s="3"/>
      <c r="KJE250" s="3"/>
      <c r="KJF250" s="3"/>
      <c r="KJG250" s="3"/>
      <c r="KJH250" s="3"/>
      <c r="KJI250" s="3"/>
      <c r="KJJ250" s="3"/>
      <c r="KJK250" s="3"/>
      <c r="KJL250" s="3"/>
      <c r="KJM250" s="3"/>
      <c r="KJN250" s="3"/>
      <c r="KJO250" s="3"/>
      <c r="KJP250" s="3"/>
      <c r="KJQ250" s="3"/>
      <c r="KJR250" s="3"/>
      <c r="KJS250" s="3"/>
      <c r="KJT250" s="3"/>
      <c r="KJU250" s="3"/>
      <c r="KJV250" s="3"/>
      <c r="KJW250" s="3"/>
      <c r="KJX250" s="3"/>
      <c r="KJY250" s="3"/>
      <c r="KJZ250" s="3"/>
      <c r="KKA250" s="3"/>
      <c r="KKB250" s="3"/>
      <c r="KKC250" s="3"/>
      <c r="KKD250" s="3"/>
      <c r="KKE250" s="3"/>
      <c r="KKF250" s="3"/>
      <c r="KKG250" s="3"/>
      <c r="KKH250" s="3"/>
      <c r="KKI250" s="3"/>
      <c r="KKJ250" s="3"/>
      <c r="KKK250" s="3"/>
      <c r="KKL250" s="3"/>
      <c r="KKM250" s="3"/>
      <c r="KKN250" s="3"/>
      <c r="KKO250" s="3"/>
      <c r="KKP250" s="3"/>
      <c r="KKQ250" s="3"/>
      <c r="KKR250" s="3"/>
      <c r="KKS250" s="3"/>
      <c r="KKT250" s="3"/>
      <c r="KKU250" s="3"/>
      <c r="KKV250" s="3"/>
      <c r="KKW250" s="3"/>
      <c r="KKX250" s="3"/>
      <c r="KKY250" s="3"/>
      <c r="KKZ250" s="3"/>
      <c r="KLA250" s="3"/>
      <c r="KLB250" s="3"/>
      <c r="KLC250" s="3"/>
      <c r="KLD250" s="3"/>
      <c r="KLE250" s="3"/>
      <c r="KLF250" s="3"/>
      <c r="KLG250" s="3"/>
      <c r="KLH250" s="3"/>
      <c r="KLI250" s="3"/>
      <c r="KLJ250" s="3"/>
      <c r="KLK250" s="3"/>
      <c r="KLL250" s="3"/>
      <c r="KLM250" s="3"/>
      <c r="KLN250" s="3"/>
      <c r="KLO250" s="3"/>
      <c r="KLP250" s="3"/>
      <c r="KLQ250" s="3"/>
      <c r="KLR250" s="3"/>
      <c r="KLS250" s="3"/>
      <c r="KLT250" s="3"/>
      <c r="KLU250" s="3"/>
      <c r="KLV250" s="3"/>
      <c r="KLW250" s="3"/>
      <c r="KLX250" s="3"/>
      <c r="KLY250" s="3"/>
      <c r="KLZ250" s="3"/>
      <c r="KMA250" s="3"/>
      <c r="KMB250" s="3"/>
      <c r="KMC250" s="3"/>
      <c r="KMD250" s="3"/>
      <c r="KME250" s="3"/>
      <c r="KMF250" s="3"/>
      <c r="KMG250" s="3"/>
      <c r="KMH250" s="3"/>
      <c r="KMI250" s="3"/>
      <c r="KMJ250" s="3"/>
      <c r="KMK250" s="3"/>
      <c r="KML250" s="3"/>
      <c r="KMM250" s="3"/>
      <c r="KMN250" s="3"/>
      <c r="KMO250" s="3"/>
      <c r="KMP250" s="3"/>
      <c r="KMQ250" s="3"/>
      <c r="KMR250" s="3"/>
      <c r="KMS250" s="3"/>
      <c r="KMT250" s="3"/>
      <c r="KMU250" s="3"/>
      <c r="KMV250" s="3"/>
      <c r="KMW250" s="3"/>
      <c r="KMX250" s="3"/>
      <c r="KMY250" s="3"/>
      <c r="KMZ250" s="3"/>
      <c r="KNA250" s="3"/>
      <c r="KNB250" s="3"/>
      <c r="KNC250" s="3"/>
      <c r="KND250" s="3"/>
      <c r="KNE250" s="3"/>
      <c r="KNF250" s="3"/>
      <c r="KNG250" s="3"/>
      <c r="KNH250" s="3"/>
      <c r="KNI250" s="3"/>
      <c r="KNJ250" s="3"/>
      <c r="KNK250" s="3"/>
      <c r="KNL250" s="3"/>
      <c r="KNM250" s="3"/>
      <c r="KNN250" s="3"/>
      <c r="KNO250" s="3"/>
      <c r="KNP250" s="3"/>
      <c r="KNQ250" s="3"/>
      <c r="KNR250" s="3"/>
      <c r="KNS250" s="3"/>
      <c r="KNT250" s="3"/>
      <c r="KNU250" s="3"/>
      <c r="KNV250" s="3"/>
      <c r="KNW250" s="3"/>
      <c r="KNX250" s="3"/>
      <c r="KNY250" s="3"/>
      <c r="KNZ250" s="3"/>
      <c r="KOA250" s="3"/>
      <c r="KOB250" s="3"/>
      <c r="KOC250" s="3"/>
      <c r="KOD250" s="3"/>
      <c r="KOE250" s="3"/>
      <c r="KOF250" s="3"/>
      <c r="KOG250" s="3"/>
      <c r="KOH250" s="3"/>
      <c r="KOI250" s="3"/>
      <c r="KOJ250" s="3"/>
      <c r="KOK250" s="3"/>
      <c r="KOL250" s="3"/>
      <c r="KOM250" s="3"/>
      <c r="KON250" s="3"/>
      <c r="KOO250" s="3"/>
      <c r="KOP250" s="3"/>
      <c r="KOQ250" s="3"/>
      <c r="KOR250" s="3"/>
      <c r="KOS250" s="3"/>
      <c r="KOT250" s="3"/>
      <c r="KOU250" s="3"/>
      <c r="KOV250" s="3"/>
      <c r="KOW250" s="3"/>
      <c r="KOX250" s="3"/>
      <c r="KOY250" s="3"/>
      <c r="KOZ250" s="3"/>
      <c r="KPA250" s="3"/>
      <c r="KPB250" s="3"/>
      <c r="KPC250" s="3"/>
      <c r="KPD250" s="3"/>
      <c r="KPE250" s="3"/>
      <c r="KPF250" s="3"/>
      <c r="KPG250" s="3"/>
      <c r="KPH250" s="3"/>
      <c r="KPI250" s="3"/>
      <c r="KPJ250" s="3"/>
      <c r="KPK250" s="3"/>
      <c r="KPL250" s="3"/>
      <c r="KPM250" s="3"/>
      <c r="KPN250" s="3"/>
      <c r="KPO250" s="3"/>
      <c r="KPP250" s="3"/>
      <c r="KPQ250" s="3"/>
      <c r="KPR250" s="3"/>
      <c r="KPS250" s="3"/>
      <c r="KPT250" s="3"/>
      <c r="KPU250" s="3"/>
      <c r="KPV250" s="3"/>
      <c r="KPW250" s="3"/>
      <c r="KPX250" s="3"/>
      <c r="KPY250" s="3"/>
      <c r="KPZ250" s="3"/>
      <c r="KQA250" s="3"/>
      <c r="KQB250" s="3"/>
      <c r="KQC250" s="3"/>
      <c r="KQD250" s="3"/>
      <c r="KQE250" s="3"/>
      <c r="KQF250" s="3"/>
      <c r="KQG250" s="3"/>
      <c r="KQH250" s="3"/>
      <c r="KQI250" s="3"/>
      <c r="KQJ250" s="3"/>
      <c r="KQK250" s="3"/>
      <c r="KQL250" s="3"/>
      <c r="KQM250" s="3"/>
      <c r="KQN250" s="3"/>
      <c r="KQO250" s="3"/>
      <c r="KQP250" s="3"/>
      <c r="KQQ250" s="3"/>
      <c r="KQR250" s="3"/>
      <c r="KQS250" s="3"/>
      <c r="KQT250" s="3"/>
      <c r="KQU250" s="3"/>
      <c r="KQV250" s="3"/>
      <c r="KQW250" s="3"/>
      <c r="KQX250" s="3"/>
      <c r="KQY250" s="3"/>
      <c r="KQZ250" s="3"/>
      <c r="KRA250" s="3"/>
      <c r="KRB250" s="3"/>
      <c r="KRC250" s="3"/>
      <c r="KRD250" s="3"/>
      <c r="KRE250" s="3"/>
      <c r="KRF250" s="3"/>
      <c r="KRG250" s="3"/>
      <c r="KRH250" s="3"/>
      <c r="KRI250" s="3"/>
      <c r="KRJ250" s="3"/>
      <c r="KRK250" s="3"/>
      <c r="KRL250" s="3"/>
      <c r="KRM250" s="3"/>
      <c r="KRN250" s="3"/>
      <c r="KRO250" s="3"/>
      <c r="KRP250" s="3"/>
      <c r="KRQ250" s="3"/>
      <c r="KRR250" s="3"/>
      <c r="KRS250" s="3"/>
      <c r="KRT250" s="3"/>
      <c r="KRU250" s="3"/>
      <c r="KRV250" s="3"/>
      <c r="KRW250" s="3"/>
      <c r="KRX250" s="3"/>
      <c r="KRY250" s="3"/>
      <c r="KRZ250" s="3"/>
      <c r="KSA250" s="3"/>
      <c r="KSB250" s="3"/>
      <c r="KSC250" s="3"/>
      <c r="KSD250" s="3"/>
      <c r="KSE250" s="3"/>
      <c r="KSF250" s="3"/>
      <c r="KSG250" s="3"/>
      <c r="KSH250" s="3"/>
      <c r="KSI250" s="3"/>
      <c r="KSJ250" s="3"/>
      <c r="KSK250" s="3"/>
      <c r="KSL250" s="3"/>
      <c r="KSM250" s="3"/>
      <c r="KSN250" s="3"/>
      <c r="KSO250" s="3"/>
      <c r="KSP250" s="3"/>
      <c r="KSQ250" s="3"/>
      <c r="KSR250" s="3"/>
      <c r="KSS250" s="3"/>
      <c r="KST250" s="3"/>
      <c r="KSU250" s="3"/>
      <c r="KSV250" s="3"/>
      <c r="KSW250" s="3"/>
      <c r="KSX250" s="3"/>
      <c r="KSY250" s="3"/>
      <c r="KSZ250" s="3"/>
      <c r="KTA250" s="3"/>
      <c r="KTB250" s="3"/>
      <c r="KTC250" s="3"/>
      <c r="KTD250" s="3"/>
      <c r="KTE250" s="3"/>
      <c r="KTF250" s="3"/>
      <c r="KTG250" s="3"/>
      <c r="KTH250" s="3"/>
      <c r="KTI250" s="3"/>
      <c r="KTJ250" s="3"/>
      <c r="KTK250" s="3"/>
      <c r="KTL250" s="3"/>
      <c r="KTM250" s="3"/>
      <c r="KTN250" s="3"/>
      <c r="KTO250" s="3"/>
      <c r="KTP250" s="3"/>
      <c r="KTQ250" s="3"/>
      <c r="KTR250" s="3"/>
      <c r="KTS250" s="3"/>
      <c r="KTT250" s="3"/>
      <c r="KTU250" s="3"/>
      <c r="KTV250" s="3"/>
      <c r="KTW250" s="3"/>
      <c r="KTX250" s="3"/>
      <c r="KTY250" s="3"/>
      <c r="KTZ250" s="3"/>
      <c r="KUA250" s="3"/>
      <c r="KUB250" s="3"/>
      <c r="KUC250" s="3"/>
      <c r="KUD250" s="3"/>
      <c r="KUE250" s="3"/>
      <c r="KUF250" s="3"/>
      <c r="KUG250" s="3"/>
      <c r="KUH250" s="3"/>
      <c r="KUI250" s="3"/>
      <c r="KUJ250" s="3"/>
      <c r="KUK250" s="3"/>
      <c r="KUL250" s="3"/>
      <c r="KUM250" s="3"/>
      <c r="KUN250" s="3"/>
      <c r="KUO250" s="3"/>
      <c r="KUP250" s="3"/>
      <c r="KUQ250" s="3"/>
      <c r="KUR250" s="3"/>
      <c r="KUS250" s="3"/>
      <c r="KUT250" s="3"/>
      <c r="KUU250" s="3"/>
      <c r="KUV250" s="3"/>
      <c r="KUW250" s="3"/>
      <c r="KUX250" s="3"/>
      <c r="KUY250" s="3"/>
      <c r="KUZ250" s="3"/>
      <c r="KVA250" s="3"/>
      <c r="KVB250" s="3"/>
      <c r="KVC250" s="3"/>
      <c r="KVD250" s="3"/>
      <c r="KVE250" s="3"/>
      <c r="KVF250" s="3"/>
      <c r="KVG250" s="3"/>
      <c r="KVH250" s="3"/>
      <c r="KVI250" s="3"/>
      <c r="KVJ250" s="3"/>
      <c r="KVK250" s="3"/>
      <c r="KVL250" s="3"/>
      <c r="KVM250" s="3"/>
      <c r="KVN250" s="3"/>
      <c r="KVO250" s="3"/>
      <c r="KVP250" s="3"/>
      <c r="KVQ250" s="3"/>
      <c r="KVR250" s="3"/>
      <c r="KVS250" s="3"/>
      <c r="KVT250" s="3"/>
      <c r="KVU250" s="3"/>
      <c r="KVV250" s="3"/>
      <c r="KVW250" s="3"/>
      <c r="KVX250" s="3"/>
      <c r="KVY250" s="3"/>
      <c r="KVZ250" s="3"/>
      <c r="KWA250" s="3"/>
      <c r="KWB250" s="3"/>
      <c r="KWC250" s="3"/>
      <c r="KWD250" s="3"/>
      <c r="KWE250" s="3"/>
      <c r="KWF250" s="3"/>
      <c r="KWG250" s="3"/>
      <c r="KWH250" s="3"/>
      <c r="KWI250" s="3"/>
      <c r="KWJ250" s="3"/>
      <c r="KWK250" s="3"/>
      <c r="KWL250" s="3"/>
      <c r="KWM250" s="3"/>
      <c r="KWN250" s="3"/>
      <c r="KWO250" s="3"/>
      <c r="KWP250" s="3"/>
      <c r="KWQ250" s="3"/>
      <c r="KWR250" s="3"/>
      <c r="KWS250" s="3"/>
      <c r="KWT250" s="3"/>
      <c r="KWU250" s="3"/>
      <c r="KWV250" s="3"/>
      <c r="KWW250" s="3"/>
      <c r="KWX250" s="3"/>
      <c r="KWY250" s="3"/>
      <c r="KWZ250" s="3"/>
      <c r="KXA250" s="3"/>
      <c r="KXB250" s="3"/>
      <c r="KXC250" s="3"/>
      <c r="KXD250" s="3"/>
      <c r="KXE250" s="3"/>
      <c r="KXF250" s="3"/>
      <c r="KXG250" s="3"/>
      <c r="KXH250" s="3"/>
      <c r="KXI250" s="3"/>
      <c r="KXJ250" s="3"/>
      <c r="KXK250" s="3"/>
      <c r="KXL250" s="3"/>
      <c r="KXM250" s="3"/>
      <c r="KXN250" s="3"/>
      <c r="KXO250" s="3"/>
      <c r="KXP250" s="3"/>
      <c r="KXQ250" s="3"/>
      <c r="KXR250" s="3"/>
      <c r="KXS250" s="3"/>
      <c r="KXT250" s="3"/>
      <c r="KXU250" s="3"/>
      <c r="KXV250" s="3"/>
      <c r="KXW250" s="3"/>
      <c r="KXX250" s="3"/>
      <c r="KXY250" s="3"/>
      <c r="KXZ250" s="3"/>
      <c r="KYA250" s="3"/>
      <c r="KYB250" s="3"/>
      <c r="KYC250" s="3"/>
      <c r="KYD250" s="3"/>
      <c r="KYE250" s="3"/>
      <c r="KYF250" s="3"/>
      <c r="KYG250" s="3"/>
      <c r="KYH250" s="3"/>
      <c r="KYI250" s="3"/>
      <c r="KYJ250" s="3"/>
      <c r="KYK250" s="3"/>
      <c r="KYL250" s="3"/>
      <c r="KYM250" s="3"/>
      <c r="KYN250" s="3"/>
      <c r="KYO250" s="3"/>
      <c r="KYP250" s="3"/>
      <c r="KYQ250" s="3"/>
      <c r="KYR250" s="3"/>
      <c r="KYS250" s="3"/>
      <c r="KYT250" s="3"/>
      <c r="KYU250" s="3"/>
      <c r="KYV250" s="3"/>
      <c r="KYW250" s="3"/>
      <c r="KYX250" s="3"/>
      <c r="KYY250" s="3"/>
      <c r="KYZ250" s="3"/>
      <c r="KZA250" s="3"/>
      <c r="KZB250" s="3"/>
      <c r="KZC250" s="3"/>
      <c r="KZD250" s="3"/>
      <c r="KZE250" s="3"/>
      <c r="KZF250" s="3"/>
      <c r="KZG250" s="3"/>
      <c r="KZH250" s="3"/>
      <c r="KZI250" s="3"/>
      <c r="KZJ250" s="3"/>
      <c r="KZK250" s="3"/>
      <c r="KZL250" s="3"/>
      <c r="KZM250" s="3"/>
      <c r="KZN250" s="3"/>
      <c r="KZO250" s="3"/>
      <c r="KZP250" s="3"/>
      <c r="KZQ250" s="3"/>
      <c r="KZR250" s="3"/>
      <c r="KZS250" s="3"/>
      <c r="KZT250" s="3"/>
      <c r="KZU250" s="3"/>
      <c r="KZV250" s="3"/>
      <c r="KZW250" s="3"/>
      <c r="KZX250" s="3"/>
      <c r="KZY250" s="3"/>
      <c r="KZZ250" s="3"/>
      <c r="LAA250" s="3"/>
      <c r="LAB250" s="3"/>
      <c r="LAC250" s="3"/>
      <c r="LAD250" s="3"/>
      <c r="LAE250" s="3"/>
      <c r="LAF250" s="3"/>
      <c r="LAG250" s="3"/>
      <c r="LAH250" s="3"/>
      <c r="LAI250" s="3"/>
      <c r="LAJ250" s="3"/>
      <c r="LAK250" s="3"/>
      <c r="LAL250" s="3"/>
      <c r="LAM250" s="3"/>
      <c r="LAN250" s="3"/>
      <c r="LAO250" s="3"/>
      <c r="LAP250" s="3"/>
      <c r="LAQ250" s="3"/>
      <c r="LAR250" s="3"/>
      <c r="LAS250" s="3"/>
      <c r="LAT250" s="3"/>
      <c r="LAU250" s="3"/>
      <c r="LAV250" s="3"/>
      <c r="LAW250" s="3"/>
      <c r="LAX250" s="3"/>
      <c r="LAY250" s="3"/>
      <c r="LAZ250" s="3"/>
      <c r="LBA250" s="3"/>
      <c r="LBB250" s="3"/>
      <c r="LBC250" s="3"/>
      <c r="LBD250" s="3"/>
      <c r="LBE250" s="3"/>
      <c r="LBF250" s="3"/>
      <c r="LBG250" s="3"/>
      <c r="LBH250" s="3"/>
      <c r="LBI250" s="3"/>
      <c r="LBJ250" s="3"/>
      <c r="LBK250" s="3"/>
      <c r="LBL250" s="3"/>
      <c r="LBM250" s="3"/>
      <c r="LBN250" s="3"/>
      <c r="LBO250" s="3"/>
      <c r="LBP250" s="3"/>
      <c r="LBQ250" s="3"/>
      <c r="LBR250" s="3"/>
      <c r="LBS250" s="3"/>
      <c r="LBT250" s="3"/>
      <c r="LBU250" s="3"/>
      <c r="LBV250" s="3"/>
      <c r="LBW250" s="3"/>
      <c r="LBX250" s="3"/>
      <c r="LBY250" s="3"/>
      <c r="LBZ250" s="3"/>
      <c r="LCA250" s="3"/>
      <c r="LCB250" s="3"/>
      <c r="LCC250" s="3"/>
      <c r="LCD250" s="3"/>
      <c r="LCE250" s="3"/>
      <c r="LCF250" s="3"/>
      <c r="LCG250" s="3"/>
      <c r="LCH250" s="3"/>
      <c r="LCI250" s="3"/>
      <c r="LCJ250" s="3"/>
      <c r="LCK250" s="3"/>
      <c r="LCL250" s="3"/>
      <c r="LCM250" s="3"/>
      <c r="LCN250" s="3"/>
      <c r="LCO250" s="3"/>
      <c r="LCP250" s="3"/>
      <c r="LCQ250" s="3"/>
      <c r="LCR250" s="3"/>
      <c r="LCS250" s="3"/>
      <c r="LCT250" s="3"/>
      <c r="LCU250" s="3"/>
      <c r="LCV250" s="3"/>
      <c r="LCW250" s="3"/>
      <c r="LCX250" s="3"/>
      <c r="LCY250" s="3"/>
      <c r="LCZ250" s="3"/>
      <c r="LDA250" s="3"/>
      <c r="LDB250" s="3"/>
      <c r="LDC250" s="3"/>
      <c r="LDD250" s="3"/>
      <c r="LDE250" s="3"/>
      <c r="LDF250" s="3"/>
      <c r="LDG250" s="3"/>
      <c r="LDH250" s="3"/>
      <c r="LDI250" s="3"/>
      <c r="LDJ250" s="3"/>
      <c r="LDK250" s="3"/>
      <c r="LDL250" s="3"/>
      <c r="LDM250" s="3"/>
      <c r="LDN250" s="3"/>
      <c r="LDO250" s="3"/>
      <c r="LDP250" s="3"/>
      <c r="LDQ250" s="3"/>
      <c r="LDR250" s="3"/>
      <c r="LDS250" s="3"/>
      <c r="LDT250" s="3"/>
      <c r="LDU250" s="3"/>
      <c r="LDV250" s="3"/>
      <c r="LDW250" s="3"/>
      <c r="LDX250" s="3"/>
      <c r="LDY250" s="3"/>
      <c r="LDZ250" s="3"/>
      <c r="LEA250" s="3"/>
      <c r="LEB250" s="3"/>
      <c r="LEC250" s="3"/>
      <c r="LED250" s="3"/>
      <c r="LEE250" s="3"/>
      <c r="LEF250" s="3"/>
      <c r="LEG250" s="3"/>
      <c r="LEH250" s="3"/>
      <c r="LEI250" s="3"/>
      <c r="LEJ250" s="3"/>
      <c r="LEK250" s="3"/>
      <c r="LEL250" s="3"/>
      <c r="LEM250" s="3"/>
      <c r="LEN250" s="3"/>
      <c r="LEO250" s="3"/>
      <c r="LEP250" s="3"/>
      <c r="LEQ250" s="3"/>
      <c r="LER250" s="3"/>
      <c r="LES250" s="3"/>
      <c r="LET250" s="3"/>
      <c r="LEU250" s="3"/>
      <c r="LEV250" s="3"/>
      <c r="LEW250" s="3"/>
      <c r="LEX250" s="3"/>
      <c r="LEY250" s="3"/>
      <c r="LEZ250" s="3"/>
      <c r="LFA250" s="3"/>
      <c r="LFB250" s="3"/>
      <c r="LFC250" s="3"/>
      <c r="LFD250" s="3"/>
      <c r="LFE250" s="3"/>
      <c r="LFF250" s="3"/>
      <c r="LFG250" s="3"/>
      <c r="LFH250" s="3"/>
      <c r="LFI250" s="3"/>
      <c r="LFJ250" s="3"/>
      <c r="LFK250" s="3"/>
      <c r="LFL250" s="3"/>
      <c r="LFM250" s="3"/>
      <c r="LFN250" s="3"/>
      <c r="LFO250" s="3"/>
      <c r="LFP250" s="3"/>
      <c r="LFQ250" s="3"/>
      <c r="LFR250" s="3"/>
      <c r="LFS250" s="3"/>
      <c r="LFT250" s="3"/>
      <c r="LFU250" s="3"/>
      <c r="LFV250" s="3"/>
      <c r="LFW250" s="3"/>
      <c r="LFX250" s="3"/>
      <c r="LFY250" s="3"/>
      <c r="LFZ250" s="3"/>
      <c r="LGA250" s="3"/>
      <c r="LGB250" s="3"/>
      <c r="LGC250" s="3"/>
      <c r="LGD250" s="3"/>
      <c r="LGE250" s="3"/>
      <c r="LGF250" s="3"/>
      <c r="LGG250" s="3"/>
      <c r="LGH250" s="3"/>
      <c r="LGI250" s="3"/>
      <c r="LGJ250" s="3"/>
      <c r="LGK250" s="3"/>
      <c r="LGL250" s="3"/>
      <c r="LGM250" s="3"/>
      <c r="LGN250" s="3"/>
      <c r="LGO250" s="3"/>
      <c r="LGP250" s="3"/>
      <c r="LGQ250" s="3"/>
      <c r="LGR250" s="3"/>
      <c r="LGS250" s="3"/>
      <c r="LGT250" s="3"/>
      <c r="LGU250" s="3"/>
      <c r="LGV250" s="3"/>
      <c r="LGW250" s="3"/>
      <c r="LGX250" s="3"/>
      <c r="LGY250" s="3"/>
      <c r="LGZ250" s="3"/>
      <c r="LHA250" s="3"/>
      <c r="LHB250" s="3"/>
      <c r="LHC250" s="3"/>
      <c r="LHD250" s="3"/>
      <c r="LHE250" s="3"/>
      <c r="LHF250" s="3"/>
      <c r="LHG250" s="3"/>
      <c r="LHH250" s="3"/>
      <c r="LHI250" s="3"/>
      <c r="LHJ250" s="3"/>
      <c r="LHK250" s="3"/>
      <c r="LHL250" s="3"/>
      <c r="LHM250" s="3"/>
      <c r="LHN250" s="3"/>
      <c r="LHO250" s="3"/>
      <c r="LHP250" s="3"/>
      <c r="LHQ250" s="3"/>
      <c r="LHR250" s="3"/>
      <c r="LHS250" s="3"/>
      <c r="LHT250" s="3"/>
      <c r="LHU250" s="3"/>
      <c r="LHV250" s="3"/>
      <c r="LHW250" s="3"/>
      <c r="LHX250" s="3"/>
      <c r="LHY250" s="3"/>
      <c r="LHZ250" s="3"/>
      <c r="LIA250" s="3"/>
      <c r="LIB250" s="3"/>
      <c r="LIC250" s="3"/>
      <c r="LID250" s="3"/>
      <c r="LIE250" s="3"/>
      <c r="LIF250" s="3"/>
      <c r="LIG250" s="3"/>
      <c r="LIH250" s="3"/>
      <c r="LII250" s="3"/>
      <c r="LIJ250" s="3"/>
      <c r="LIK250" s="3"/>
      <c r="LIL250" s="3"/>
      <c r="LIM250" s="3"/>
      <c r="LIN250" s="3"/>
      <c r="LIO250" s="3"/>
      <c r="LIP250" s="3"/>
      <c r="LIQ250" s="3"/>
      <c r="LIR250" s="3"/>
      <c r="LIS250" s="3"/>
      <c r="LIT250" s="3"/>
      <c r="LIU250" s="3"/>
      <c r="LIV250" s="3"/>
      <c r="LIW250" s="3"/>
      <c r="LIX250" s="3"/>
      <c r="LIY250" s="3"/>
      <c r="LIZ250" s="3"/>
      <c r="LJA250" s="3"/>
      <c r="LJB250" s="3"/>
      <c r="LJC250" s="3"/>
      <c r="LJD250" s="3"/>
      <c r="LJE250" s="3"/>
      <c r="LJF250" s="3"/>
      <c r="LJG250" s="3"/>
      <c r="LJH250" s="3"/>
      <c r="LJI250" s="3"/>
      <c r="LJJ250" s="3"/>
      <c r="LJK250" s="3"/>
      <c r="LJL250" s="3"/>
      <c r="LJM250" s="3"/>
      <c r="LJN250" s="3"/>
      <c r="LJO250" s="3"/>
      <c r="LJP250" s="3"/>
      <c r="LJQ250" s="3"/>
      <c r="LJR250" s="3"/>
      <c r="LJS250" s="3"/>
      <c r="LJT250" s="3"/>
      <c r="LJU250" s="3"/>
      <c r="LJV250" s="3"/>
      <c r="LJW250" s="3"/>
      <c r="LJX250" s="3"/>
      <c r="LJY250" s="3"/>
      <c r="LJZ250" s="3"/>
      <c r="LKA250" s="3"/>
      <c r="LKB250" s="3"/>
      <c r="LKC250" s="3"/>
      <c r="LKD250" s="3"/>
      <c r="LKE250" s="3"/>
      <c r="LKF250" s="3"/>
      <c r="LKG250" s="3"/>
      <c r="LKH250" s="3"/>
      <c r="LKI250" s="3"/>
      <c r="LKJ250" s="3"/>
      <c r="LKK250" s="3"/>
      <c r="LKL250" s="3"/>
      <c r="LKM250" s="3"/>
      <c r="LKN250" s="3"/>
      <c r="LKO250" s="3"/>
      <c r="LKP250" s="3"/>
      <c r="LKQ250" s="3"/>
      <c r="LKR250" s="3"/>
      <c r="LKS250" s="3"/>
      <c r="LKT250" s="3"/>
      <c r="LKU250" s="3"/>
      <c r="LKV250" s="3"/>
      <c r="LKW250" s="3"/>
      <c r="LKX250" s="3"/>
      <c r="LKY250" s="3"/>
      <c r="LKZ250" s="3"/>
      <c r="LLA250" s="3"/>
      <c r="LLB250" s="3"/>
      <c r="LLC250" s="3"/>
      <c r="LLD250" s="3"/>
      <c r="LLE250" s="3"/>
      <c r="LLF250" s="3"/>
      <c r="LLG250" s="3"/>
      <c r="LLH250" s="3"/>
      <c r="LLI250" s="3"/>
      <c r="LLJ250" s="3"/>
      <c r="LLK250" s="3"/>
      <c r="LLL250" s="3"/>
      <c r="LLM250" s="3"/>
      <c r="LLN250" s="3"/>
      <c r="LLO250" s="3"/>
      <c r="LLP250" s="3"/>
      <c r="LLQ250" s="3"/>
      <c r="LLR250" s="3"/>
      <c r="LLS250" s="3"/>
      <c r="LLT250" s="3"/>
      <c r="LLU250" s="3"/>
      <c r="LLV250" s="3"/>
      <c r="LLW250" s="3"/>
      <c r="LLX250" s="3"/>
      <c r="LLY250" s="3"/>
      <c r="LLZ250" s="3"/>
      <c r="LMA250" s="3"/>
      <c r="LMB250" s="3"/>
      <c r="LMC250" s="3"/>
      <c r="LMD250" s="3"/>
      <c r="LME250" s="3"/>
      <c r="LMF250" s="3"/>
      <c r="LMG250" s="3"/>
      <c r="LMH250" s="3"/>
      <c r="LMI250" s="3"/>
      <c r="LMJ250" s="3"/>
      <c r="LMK250" s="3"/>
      <c r="LML250" s="3"/>
      <c r="LMM250" s="3"/>
      <c r="LMN250" s="3"/>
      <c r="LMO250" s="3"/>
      <c r="LMP250" s="3"/>
      <c r="LMQ250" s="3"/>
      <c r="LMR250" s="3"/>
      <c r="LMS250" s="3"/>
      <c r="LMT250" s="3"/>
      <c r="LMU250" s="3"/>
      <c r="LMV250" s="3"/>
      <c r="LMW250" s="3"/>
      <c r="LMX250" s="3"/>
      <c r="LMY250" s="3"/>
      <c r="LMZ250" s="3"/>
      <c r="LNA250" s="3"/>
      <c r="LNB250" s="3"/>
      <c r="LNC250" s="3"/>
      <c r="LND250" s="3"/>
      <c r="LNE250" s="3"/>
      <c r="LNF250" s="3"/>
      <c r="LNG250" s="3"/>
      <c r="LNH250" s="3"/>
      <c r="LNI250" s="3"/>
      <c r="LNJ250" s="3"/>
      <c r="LNK250" s="3"/>
      <c r="LNL250" s="3"/>
      <c r="LNM250" s="3"/>
      <c r="LNN250" s="3"/>
      <c r="LNO250" s="3"/>
      <c r="LNP250" s="3"/>
      <c r="LNQ250" s="3"/>
      <c r="LNR250" s="3"/>
      <c r="LNS250" s="3"/>
      <c r="LNT250" s="3"/>
      <c r="LNU250" s="3"/>
      <c r="LNV250" s="3"/>
      <c r="LNW250" s="3"/>
      <c r="LNX250" s="3"/>
      <c r="LNY250" s="3"/>
      <c r="LNZ250" s="3"/>
      <c r="LOA250" s="3"/>
      <c r="LOB250" s="3"/>
      <c r="LOC250" s="3"/>
      <c r="LOD250" s="3"/>
      <c r="LOE250" s="3"/>
      <c r="LOF250" s="3"/>
      <c r="LOG250" s="3"/>
      <c r="LOH250" s="3"/>
      <c r="LOI250" s="3"/>
      <c r="LOJ250" s="3"/>
      <c r="LOK250" s="3"/>
      <c r="LOL250" s="3"/>
      <c r="LOM250" s="3"/>
      <c r="LON250" s="3"/>
      <c r="LOO250" s="3"/>
      <c r="LOP250" s="3"/>
      <c r="LOQ250" s="3"/>
      <c r="LOR250" s="3"/>
      <c r="LOS250" s="3"/>
      <c r="LOT250" s="3"/>
      <c r="LOU250" s="3"/>
      <c r="LOV250" s="3"/>
      <c r="LOW250" s="3"/>
      <c r="LOX250" s="3"/>
      <c r="LOY250" s="3"/>
      <c r="LOZ250" s="3"/>
      <c r="LPA250" s="3"/>
      <c r="LPB250" s="3"/>
      <c r="LPC250" s="3"/>
      <c r="LPD250" s="3"/>
      <c r="LPE250" s="3"/>
      <c r="LPF250" s="3"/>
      <c r="LPG250" s="3"/>
      <c r="LPH250" s="3"/>
      <c r="LPI250" s="3"/>
      <c r="LPJ250" s="3"/>
      <c r="LPK250" s="3"/>
      <c r="LPL250" s="3"/>
      <c r="LPM250" s="3"/>
      <c r="LPN250" s="3"/>
      <c r="LPO250" s="3"/>
      <c r="LPP250" s="3"/>
      <c r="LPQ250" s="3"/>
      <c r="LPR250" s="3"/>
      <c r="LPS250" s="3"/>
      <c r="LPT250" s="3"/>
      <c r="LPU250" s="3"/>
      <c r="LPV250" s="3"/>
      <c r="LPW250" s="3"/>
      <c r="LPX250" s="3"/>
      <c r="LPY250" s="3"/>
      <c r="LPZ250" s="3"/>
      <c r="LQA250" s="3"/>
      <c r="LQB250" s="3"/>
      <c r="LQC250" s="3"/>
      <c r="LQD250" s="3"/>
      <c r="LQE250" s="3"/>
      <c r="LQF250" s="3"/>
      <c r="LQG250" s="3"/>
      <c r="LQH250" s="3"/>
      <c r="LQI250" s="3"/>
      <c r="LQJ250" s="3"/>
      <c r="LQK250" s="3"/>
      <c r="LQL250" s="3"/>
      <c r="LQM250" s="3"/>
      <c r="LQN250" s="3"/>
      <c r="LQO250" s="3"/>
      <c r="LQP250" s="3"/>
      <c r="LQQ250" s="3"/>
      <c r="LQR250" s="3"/>
      <c r="LQS250" s="3"/>
      <c r="LQT250" s="3"/>
      <c r="LQU250" s="3"/>
      <c r="LQV250" s="3"/>
      <c r="LQW250" s="3"/>
      <c r="LQX250" s="3"/>
      <c r="LQY250" s="3"/>
      <c r="LQZ250" s="3"/>
      <c r="LRA250" s="3"/>
      <c r="LRB250" s="3"/>
      <c r="LRC250" s="3"/>
      <c r="LRD250" s="3"/>
      <c r="LRE250" s="3"/>
      <c r="LRF250" s="3"/>
      <c r="LRG250" s="3"/>
      <c r="LRH250" s="3"/>
      <c r="LRI250" s="3"/>
      <c r="LRJ250" s="3"/>
      <c r="LRK250" s="3"/>
      <c r="LRL250" s="3"/>
      <c r="LRM250" s="3"/>
      <c r="LRN250" s="3"/>
      <c r="LRO250" s="3"/>
      <c r="LRP250" s="3"/>
      <c r="LRQ250" s="3"/>
      <c r="LRR250" s="3"/>
      <c r="LRS250" s="3"/>
      <c r="LRT250" s="3"/>
      <c r="LRU250" s="3"/>
      <c r="LRV250" s="3"/>
      <c r="LRW250" s="3"/>
      <c r="LRX250" s="3"/>
      <c r="LRY250" s="3"/>
      <c r="LRZ250" s="3"/>
      <c r="LSA250" s="3"/>
      <c r="LSB250" s="3"/>
      <c r="LSC250" s="3"/>
      <c r="LSD250" s="3"/>
      <c r="LSE250" s="3"/>
      <c r="LSF250" s="3"/>
      <c r="LSG250" s="3"/>
      <c r="LSH250" s="3"/>
      <c r="LSI250" s="3"/>
      <c r="LSJ250" s="3"/>
      <c r="LSK250" s="3"/>
      <c r="LSL250" s="3"/>
      <c r="LSM250" s="3"/>
      <c r="LSN250" s="3"/>
      <c r="LSO250" s="3"/>
      <c r="LSP250" s="3"/>
      <c r="LSQ250" s="3"/>
      <c r="LSR250" s="3"/>
      <c r="LSS250" s="3"/>
      <c r="LST250" s="3"/>
      <c r="LSU250" s="3"/>
      <c r="LSV250" s="3"/>
      <c r="LSW250" s="3"/>
      <c r="LSX250" s="3"/>
      <c r="LSY250" s="3"/>
      <c r="LSZ250" s="3"/>
      <c r="LTA250" s="3"/>
      <c r="LTB250" s="3"/>
      <c r="LTC250" s="3"/>
      <c r="LTD250" s="3"/>
      <c r="LTE250" s="3"/>
      <c r="LTF250" s="3"/>
      <c r="LTG250" s="3"/>
      <c r="LTH250" s="3"/>
      <c r="LTI250" s="3"/>
      <c r="LTJ250" s="3"/>
      <c r="LTK250" s="3"/>
      <c r="LTL250" s="3"/>
      <c r="LTM250" s="3"/>
      <c r="LTN250" s="3"/>
      <c r="LTO250" s="3"/>
      <c r="LTP250" s="3"/>
      <c r="LTQ250" s="3"/>
      <c r="LTR250" s="3"/>
      <c r="LTS250" s="3"/>
      <c r="LTT250" s="3"/>
      <c r="LTU250" s="3"/>
      <c r="LTV250" s="3"/>
      <c r="LTW250" s="3"/>
      <c r="LTX250" s="3"/>
      <c r="LTY250" s="3"/>
      <c r="LTZ250" s="3"/>
      <c r="LUA250" s="3"/>
      <c r="LUB250" s="3"/>
      <c r="LUC250" s="3"/>
      <c r="LUD250" s="3"/>
      <c r="LUE250" s="3"/>
      <c r="LUF250" s="3"/>
      <c r="LUG250" s="3"/>
      <c r="LUH250" s="3"/>
      <c r="LUI250" s="3"/>
      <c r="LUJ250" s="3"/>
      <c r="LUK250" s="3"/>
      <c r="LUL250" s="3"/>
      <c r="LUM250" s="3"/>
      <c r="LUN250" s="3"/>
      <c r="LUO250" s="3"/>
      <c r="LUP250" s="3"/>
      <c r="LUQ250" s="3"/>
      <c r="LUR250" s="3"/>
      <c r="LUS250" s="3"/>
      <c r="LUT250" s="3"/>
      <c r="LUU250" s="3"/>
      <c r="LUV250" s="3"/>
      <c r="LUW250" s="3"/>
      <c r="LUX250" s="3"/>
      <c r="LUY250" s="3"/>
      <c r="LUZ250" s="3"/>
      <c r="LVA250" s="3"/>
      <c r="LVB250" s="3"/>
      <c r="LVC250" s="3"/>
      <c r="LVD250" s="3"/>
      <c r="LVE250" s="3"/>
      <c r="LVF250" s="3"/>
      <c r="LVG250" s="3"/>
      <c r="LVH250" s="3"/>
      <c r="LVI250" s="3"/>
      <c r="LVJ250" s="3"/>
      <c r="LVK250" s="3"/>
      <c r="LVL250" s="3"/>
      <c r="LVM250" s="3"/>
      <c r="LVN250" s="3"/>
      <c r="LVO250" s="3"/>
      <c r="LVP250" s="3"/>
      <c r="LVQ250" s="3"/>
      <c r="LVR250" s="3"/>
      <c r="LVS250" s="3"/>
      <c r="LVT250" s="3"/>
      <c r="LVU250" s="3"/>
      <c r="LVV250" s="3"/>
      <c r="LVW250" s="3"/>
      <c r="LVX250" s="3"/>
      <c r="LVY250" s="3"/>
      <c r="LVZ250" s="3"/>
      <c r="LWA250" s="3"/>
      <c r="LWB250" s="3"/>
      <c r="LWC250" s="3"/>
      <c r="LWD250" s="3"/>
      <c r="LWE250" s="3"/>
      <c r="LWF250" s="3"/>
      <c r="LWG250" s="3"/>
      <c r="LWH250" s="3"/>
      <c r="LWI250" s="3"/>
      <c r="LWJ250" s="3"/>
      <c r="LWK250" s="3"/>
      <c r="LWL250" s="3"/>
      <c r="LWM250" s="3"/>
      <c r="LWN250" s="3"/>
      <c r="LWO250" s="3"/>
      <c r="LWP250" s="3"/>
      <c r="LWQ250" s="3"/>
      <c r="LWR250" s="3"/>
      <c r="LWS250" s="3"/>
      <c r="LWT250" s="3"/>
      <c r="LWU250" s="3"/>
      <c r="LWV250" s="3"/>
      <c r="LWW250" s="3"/>
      <c r="LWX250" s="3"/>
      <c r="LWY250" s="3"/>
      <c r="LWZ250" s="3"/>
      <c r="LXA250" s="3"/>
      <c r="LXB250" s="3"/>
      <c r="LXC250" s="3"/>
      <c r="LXD250" s="3"/>
      <c r="LXE250" s="3"/>
      <c r="LXF250" s="3"/>
      <c r="LXG250" s="3"/>
      <c r="LXH250" s="3"/>
      <c r="LXI250" s="3"/>
      <c r="LXJ250" s="3"/>
      <c r="LXK250" s="3"/>
      <c r="LXL250" s="3"/>
      <c r="LXM250" s="3"/>
      <c r="LXN250" s="3"/>
      <c r="LXO250" s="3"/>
      <c r="LXP250" s="3"/>
      <c r="LXQ250" s="3"/>
      <c r="LXR250" s="3"/>
      <c r="LXS250" s="3"/>
      <c r="LXT250" s="3"/>
      <c r="LXU250" s="3"/>
      <c r="LXV250" s="3"/>
      <c r="LXW250" s="3"/>
      <c r="LXX250" s="3"/>
      <c r="LXY250" s="3"/>
      <c r="LXZ250" s="3"/>
      <c r="LYA250" s="3"/>
      <c r="LYB250" s="3"/>
      <c r="LYC250" s="3"/>
      <c r="LYD250" s="3"/>
      <c r="LYE250" s="3"/>
      <c r="LYF250" s="3"/>
      <c r="LYG250" s="3"/>
      <c r="LYH250" s="3"/>
      <c r="LYI250" s="3"/>
      <c r="LYJ250" s="3"/>
      <c r="LYK250" s="3"/>
      <c r="LYL250" s="3"/>
      <c r="LYM250" s="3"/>
      <c r="LYN250" s="3"/>
      <c r="LYO250" s="3"/>
      <c r="LYP250" s="3"/>
      <c r="LYQ250" s="3"/>
      <c r="LYR250" s="3"/>
      <c r="LYS250" s="3"/>
      <c r="LYT250" s="3"/>
      <c r="LYU250" s="3"/>
      <c r="LYV250" s="3"/>
      <c r="LYW250" s="3"/>
      <c r="LYX250" s="3"/>
      <c r="LYY250" s="3"/>
      <c r="LYZ250" s="3"/>
      <c r="LZA250" s="3"/>
      <c r="LZB250" s="3"/>
      <c r="LZC250" s="3"/>
      <c r="LZD250" s="3"/>
      <c r="LZE250" s="3"/>
      <c r="LZF250" s="3"/>
      <c r="LZG250" s="3"/>
      <c r="LZH250" s="3"/>
      <c r="LZI250" s="3"/>
      <c r="LZJ250" s="3"/>
      <c r="LZK250" s="3"/>
      <c r="LZL250" s="3"/>
      <c r="LZM250" s="3"/>
      <c r="LZN250" s="3"/>
      <c r="LZO250" s="3"/>
      <c r="LZP250" s="3"/>
      <c r="LZQ250" s="3"/>
      <c r="LZR250" s="3"/>
      <c r="LZS250" s="3"/>
      <c r="LZT250" s="3"/>
      <c r="LZU250" s="3"/>
      <c r="LZV250" s="3"/>
      <c r="LZW250" s="3"/>
      <c r="LZX250" s="3"/>
      <c r="LZY250" s="3"/>
      <c r="LZZ250" s="3"/>
      <c r="MAA250" s="3"/>
      <c r="MAB250" s="3"/>
      <c r="MAC250" s="3"/>
      <c r="MAD250" s="3"/>
      <c r="MAE250" s="3"/>
      <c r="MAF250" s="3"/>
      <c r="MAG250" s="3"/>
      <c r="MAH250" s="3"/>
      <c r="MAI250" s="3"/>
      <c r="MAJ250" s="3"/>
      <c r="MAK250" s="3"/>
      <c r="MAL250" s="3"/>
      <c r="MAM250" s="3"/>
      <c r="MAN250" s="3"/>
      <c r="MAO250" s="3"/>
      <c r="MAP250" s="3"/>
      <c r="MAQ250" s="3"/>
      <c r="MAR250" s="3"/>
      <c r="MAS250" s="3"/>
      <c r="MAT250" s="3"/>
      <c r="MAU250" s="3"/>
      <c r="MAV250" s="3"/>
      <c r="MAW250" s="3"/>
      <c r="MAX250" s="3"/>
      <c r="MAY250" s="3"/>
      <c r="MAZ250" s="3"/>
      <c r="MBA250" s="3"/>
      <c r="MBB250" s="3"/>
      <c r="MBC250" s="3"/>
      <c r="MBD250" s="3"/>
      <c r="MBE250" s="3"/>
      <c r="MBF250" s="3"/>
      <c r="MBG250" s="3"/>
      <c r="MBH250" s="3"/>
      <c r="MBI250" s="3"/>
      <c r="MBJ250" s="3"/>
      <c r="MBK250" s="3"/>
      <c r="MBL250" s="3"/>
      <c r="MBM250" s="3"/>
      <c r="MBN250" s="3"/>
      <c r="MBO250" s="3"/>
      <c r="MBP250" s="3"/>
      <c r="MBQ250" s="3"/>
      <c r="MBR250" s="3"/>
      <c r="MBS250" s="3"/>
      <c r="MBT250" s="3"/>
      <c r="MBU250" s="3"/>
      <c r="MBV250" s="3"/>
      <c r="MBW250" s="3"/>
      <c r="MBX250" s="3"/>
      <c r="MBY250" s="3"/>
      <c r="MBZ250" s="3"/>
      <c r="MCA250" s="3"/>
      <c r="MCB250" s="3"/>
      <c r="MCC250" s="3"/>
      <c r="MCD250" s="3"/>
      <c r="MCE250" s="3"/>
      <c r="MCF250" s="3"/>
      <c r="MCG250" s="3"/>
      <c r="MCH250" s="3"/>
      <c r="MCI250" s="3"/>
      <c r="MCJ250" s="3"/>
      <c r="MCK250" s="3"/>
      <c r="MCL250" s="3"/>
      <c r="MCM250" s="3"/>
      <c r="MCN250" s="3"/>
      <c r="MCO250" s="3"/>
      <c r="MCP250" s="3"/>
      <c r="MCQ250" s="3"/>
      <c r="MCR250" s="3"/>
      <c r="MCS250" s="3"/>
      <c r="MCT250" s="3"/>
      <c r="MCU250" s="3"/>
      <c r="MCV250" s="3"/>
      <c r="MCW250" s="3"/>
      <c r="MCX250" s="3"/>
      <c r="MCY250" s="3"/>
      <c r="MCZ250" s="3"/>
      <c r="MDA250" s="3"/>
      <c r="MDB250" s="3"/>
      <c r="MDC250" s="3"/>
      <c r="MDD250" s="3"/>
      <c r="MDE250" s="3"/>
      <c r="MDF250" s="3"/>
      <c r="MDG250" s="3"/>
      <c r="MDH250" s="3"/>
      <c r="MDI250" s="3"/>
      <c r="MDJ250" s="3"/>
      <c r="MDK250" s="3"/>
      <c r="MDL250" s="3"/>
      <c r="MDM250" s="3"/>
      <c r="MDN250" s="3"/>
      <c r="MDO250" s="3"/>
      <c r="MDP250" s="3"/>
      <c r="MDQ250" s="3"/>
      <c r="MDR250" s="3"/>
      <c r="MDS250" s="3"/>
      <c r="MDT250" s="3"/>
      <c r="MDU250" s="3"/>
      <c r="MDV250" s="3"/>
      <c r="MDW250" s="3"/>
      <c r="MDX250" s="3"/>
      <c r="MDY250" s="3"/>
      <c r="MDZ250" s="3"/>
      <c r="MEA250" s="3"/>
      <c r="MEB250" s="3"/>
      <c r="MEC250" s="3"/>
      <c r="MED250" s="3"/>
      <c r="MEE250" s="3"/>
      <c r="MEF250" s="3"/>
      <c r="MEG250" s="3"/>
      <c r="MEH250" s="3"/>
      <c r="MEI250" s="3"/>
      <c r="MEJ250" s="3"/>
      <c r="MEK250" s="3"/>
      <c r="MEL250" s="3"/>
      <c r="MEM250" s="3"/>
      <c r="MEN250" s="3"/>
      <c r="MEO250" s="3"/>
      <c r="MEP250" s="3"/>
      <c r="MEQ250" s="3"/>
      <c r="MER250" s="3"/>
      <c r="MES250" s="3"/>
      <c r="MET250" s="3"/>
      <c r="MEU250" s="3"/>
      <c r="MEV250" s="3"/>
      <c r="MEW250" s="3"/>
      <c r="MEX250" s="3"/>
      <c r="MEY250" s="3"/>
      <c r="MEZ250" s="3"/>
      <c r="MFA250" s="3"/>
      <c r="MFB250" s="3"/>
      <c r="MFC250" s="3"/>
      <c r="MFD250" s="3"/>
      <c r="MFE250" s="3"/>
      <c r="MFF250" s="3"/>
      <c r="MFG250" s="3"/>
      <c r="MFH250" s="3"/>
      <c r="MFI250" s="3"/>
      <c r="MFJ250" s="3"/>
      <c r="MFK250" s="3"/>
      <c r="MFL250" s="3"/>
      <c r="MFM250" s="3"/>
      <c r="MFN250" s="3"/>
      <c r="MFO250" s="3"/>
      <c r="MFP250" s="3"/>
      <c r="MFQ250" s="3"/>
      <c r="MFR250" s="3"/>
      <c r="MFS250" s="3"/>
      <c r="MFT250" s="3"/>
      <c r="MFU250" s="3"/>
      <c r="MFV250" s="3"/>
      <c r="MFW250" s="3"/>
      <c r="MFX250" s="3"/>
      <c r="MFY250" s="3"/>
      <c r="MFZ250" s="3"/>
      <c r="MGA250" s="3"/>
      <c r="MGB250" s="3"/>
      <c r="MGC250" s="3"/>
      <c r="MGD250" s="3"/>
      <c r="MGE250" s="3"/>
      <c r="MGF250" s="3"/>
      <c r="MGG250" s="3"/>
      <c r="MGH250" s="3"/>
      <c r="MGI250" s="3"/>
      <c r="MGJ250" s="3"/>
      <c r="MGK250" s="3"/>
      <c r="MGL250" s="3"/>
      <c r="MGM250" s="3"/>
      <c r="MGN250" s="3"/>
      <c r="MGO250" s="3"/>
      <c r="MGP250" s="3"/>
      <c r="MGQ250" s="3"/>
      <c r="MGR250" s="3"/>
      <c r="MGS250" s="3"/>
      <c r="MGT250" s="3"/>
      <c r="MGU250" s="3"/>
      <c r="MGV250" s="3"/>
      <c r="MGW250" s="3"/>
      <c r="MGX250" s="3"/>
      <c r="MGY250" s="3"/>
      <c r="MGZ250" s="3"/>
      <c r="MHA250" s="3"/>
      <c r="MHB250" s="3"/>
      <c r="MHC250" s="3"/>
      <c r="MHD250" s="3"/>
      <c r="MHE250" s="3"/>
      <c r="MHF250" s="3"/>
      <c r="MHG250" s="3"/>
      <c r="MHH250" s="3"/>
      <c r="MHI250" s="3"/>
      <c r="MHJ250" s="3"/>
      <c r="MHK250" s="3"/>
      <c r="MHL250" s="3"/>
      <c r="MHM250" s="3"/>
      <c r="MHN250" s="3"/>
      <c r="MHO250" s="3"/>
      <c r="MHP250" s="3"/>
      <c r="MHQ250" s="3"/>
      <c r="MHR250" s="3"/>
      <c r="MHS250" s="3"/>
      <c r="MHT250" s="3"/>
      <c r="MHU250" s="3"/>
      <c r="MHV250" s="3"/>
      <c r="MHW250" s="3"/>
      <c r="MHX250" s="3"/>
      <c r="MHY250" s="3"/>
      <c r="MHZ250" s="3"/>
      <c r="MIA250" s="3"/>
      <c r="MIB250" s="3"/>
      <c r="MIC250" s="3"/>
      <c r="MID250" s="3"/>
      <c r="MIE250" s="3"/>
      <c r="MIF250" s="3"/>
      <c r="MIG250" s="3"/>
      <c r="MIH250" s="3"/>
      <c r="MII250" s="3"/>
      <c r="MIJ250" s="3"/>
      <c r="MIK250" s="3"/>
      <c r="MIL250" s="3"/>
      <c r="MIM250" s="3"/>
      <c r="MIN250" s="3"/>
      <c r="MIO250" s="3"/>
      <c r="MIP250" s="3"/>
      <c r="MIQ250" s="3"/>
      <c r="MIR250" s="3"/>
      <c r="MIS250" s="3"/>
      <c r="MIT250" s="3"/>
      <c r="MIU250" s="3"/>
      <c r="MIV250" s="3"/>
      <c r="MIW250" s="3"/>
      <c r="MIX250" s="3"/>
      <c r="MIY250" s="3"/>
      <c r="MIZ250" s="3"/>
      <c r="MJA250" s="3"/>
      <c r="MJB250" s="3"/>
      <c r="MJC250" s="3"/>
      <c r="MJD250" s="3"/>
      <c r="MJE250" s="3"/>
      <c r="MJF250" s="3"/>
      <c r="MJG250" s="3"/>
      <c r="MJH250" s="3"/>
      <c r="MJI250" s="3"/>
      <c r="MJJ250" s="3"/>
      <c r="MJK250" s="3"/>
      <c r="MJL250" s="3"/>
      <c r="MJM250" s="3"/>
      <c r="MJN250" s="3"/>
      <c r="MJO250" s="3"/>
      <c r="MJP250" s="3"/>
      <c r="MJQ250" s="3"/>
      <c r="MJR250" s="3"/>
      <c r="MJS250" s="3"/>
      <c r="MJT250" s="3"/>
      <c r="MJU250" s="3"/>
      <c r="MJV250" s="3"/>
      <c r="MJW250" s="3"/>
      <c r="MJX250" s="3"/>
      <c r="MJY250" s="3"/>
      <c r="MJZ250" s="3"/>
      <c r="MKA250" s="3"/>
      <c r="MKB250" s="3"/>
      <c r="MKC250" s="3"/>
      <c r="MKD250" s="3"/>
      <c r="MKE250" s="3"/>
      <c r="MKF250" s="3"/>
      <c r="MKG250" s="3"/>
      <c r="MKH250" s="3"/>
      <c r="MKI250" s="3"/>
      <c r="MKJ250" s="3"/>
      <c r="MKK250" s="3"/>
      <c r="MKL250" s="3"/>
      <c r="MKM250" s="3"/>
      <c r="MKN250" s="3"/>
      <c r="MKO250" s="3"/>
      <c r="MKP250" s="3"/>
      <c r="MKQ250" s="3"/>
      <c r="MKR250" s="3"/>
      <c r="MKS250" s="3"/>
      <c r="MKT250" s="3"/>
      <c r="MKU250" s="3"/>
      <c r="MKV250" s="3"/>
      <c r="MKW250" s="3"/>
      <c r="MKX250" s="3"/>
      <c r="MKY250" s="3"/>
      <c r="MKZ250" s="3"/>
      <c r="MLA250" s="3"/>
      <c r="MLB250" s="3"/>
      <c r="MLC250" s="3"/>
      <c r="MLD250" s="3"/>
      <c r="MLE250" s="3"/>
      <c r="MLF250" s="3"/>
      <c r="MLG250" s="3"/>
      <c r="MLH250" s="3"/>
      <c r="MLI250" s="3"/>
      <c r="MLJ250" s="3"/>
      <c r="MLK250" s="3"/>
      <c r="MLL250" s="3"/>
      <c r="MLM250" s="3"/>
      <c r="MLN250" s="3"/>
      <c r="MLO250" s="3"/>
      <c r="MLP250" s="3"/>
      <c r="MLQ250" s="3"/>
      <c r="MLR250" s="3"/>
      <c r="MLS250" s="3"/>
      <c r="MLT250" s="3"/>
      <c r="MLU250" s="3"/>
      <c r="MLV250" s="3"/>
      <c r="MLW250" s="3"/>
      <c r="MLX250" s="3"/>
      <c r="MLY250" s="3"/>
      <c r="MLZ250" s="3"/>
      <c r="MMA250" s="3"/>
      <c r="MMB250" s="3"/>
      <c r="MMC250" s="3"/>
      <c r="MMD250" s="3"/>
      <c r="MME250" s="3"/>
      <c r="MMF250" s="3"/>
      <c r="MMG250" s="3"/>
      <c r="MMH250" s="3"/>
      <c r="MMI250" s="3"/>
      <c r="MMJ250" s="3"/>
      <c r="MMK250" s="3"/>
      <c r="MML250" s="3"/>
      <c r="MMM250" s="3"/>
      <c r="MMN250" s="3"/>
      <c r="MMO250" s="3"/>
      <c r="MMP250" s="3"/>
      <c r="MMQ250" s="3"/>
      <c r="MMR250" s="3"/>
      <c r="MMS250" s="3"/>
      <c r="MMT250" s="3"/>
      <c r="MMU250" s="3"/>
      <c r="MMV250" s="3"/>
      <c r="MMW250" s="3"/>
      <c r="MMX250" s="3"/>
      <c r="MMY250" s="3"/>
      <c r="MMZ250" s="3"/>
      <c r="MNA250" s="3"/>
      <c r="MNB250" s="3"/>
      <c r="MNC250" s="3"/>
      <c r="MND250" s="3"/>
      <c r="MNE250" s="3"/>
      <c r="MNF250" s="3"/>
      <c r="MNG250" s="3"/>
      <c r="MNH250" s="3"/>
      <c r="MNI250" s="3"/>
      <c r="MNJ250" s="3"/>
      <c r="MNK250" s="3"/>
      <c r="MNL250" s="3"/>
      <c r="MNM250" s="3"/>
      <c r="MNN250" s="3"/>
      <c r="MNO250" s="3"/>
      <c r="MNP250" s="3"/>
      <c r="MNQ250" s="3"/>
      <c r="MNR250" s="3"/>
      <c r="MNS250" s="3"/>
      <c r="MNT250" s="3"/>
      <c r="MNU250" s="3"/>
      <c r="MNV250" s="3"/>
      <c r="MNW250" s="3"/>
      <c r="MNX250" s="3"/>
      <c r="MNY250" s="3"/>
      <c r="MNZ250" s="3"/>
      <c r="MOA250" s="3"/>
      <c r="MOB250" s="3"/>
      <c r="MOC250" s="3"/>
      <c r="MOD250" s="3"/>
      <c r="MOE250" s="3"/>
      <c r="MOF250" s="3"/>
      <c r="MOG250" s="3"/>
      <c r="MOH250" s="3"/>
      <c r="MOI250" s="3"/>
      <c r="MOJ250" s="3"/>
      <c r="MOK250" s="3"/>
      <c r="MOL250" s="3"/>
      <c r="MOM250" s="3"/>
      <c r="MON250" s="3"/>
      <c r="MOO250" s="3"/>
      <c r="MOP250" s="3"/>
      <c r="MOQ250" s="3"/>
      <c r="MOR250" s="3"/>
      <c r="MOS250" s="3"/>
      <c r="MOT250" s="3"/>
      <c r="MOU250" s="3"/>
      <c r="MOV250" s="3"/>
      <c r="MOW250" s="3"/>
      <c r="MOX250" s="3"/>
      <c r="MOY250" s="3"/>
      <c r="MOZ250" s="3"/>
      <c r="MPA250" s="3"/>
      <c r="MPB250" s="3"/>
      <c r="MPC250" s="3"/>
      <c r="MPD250" s="3"/>
      <c r="MPE250" s="3"/>
      <c r="MPF250" s="3"/>
      <c r="MPG250" s="3"/>
      <c r="MPH250" s="3"/>
      <c r="MPI250" s="3"/>
      <c r="MPJ250" s="3"/>
      <c r="MPK250" s="3"/>
      <c r="MPL250" s="3"/>
      <c r="MPM250" s="3"/>
      <c r="MPN250" s="3"/>
      <c r="MPO250" s="3"/>
      <c r="MPP250" s="3"/>
      <c r="MPQ250" s="3"/>
      <c r="MPR250" s="3"/>
      <c r="MPS250" s="3"/>
      <c r="MPT250" s="3"/>
      <c r="MPU250" s="3"/>
      <c r="MPV250" s="3"/>
      <c r="MPW250" s="3"/>
      <c r="MPX250" s="3"/>
      <c r="MPY250" s="3"/>
      <c r="MPZ250" s="3"/>
      <c r="MQA250" s="3"/>
      <c r="MQB250" s="3"/>
      <c r="MQC250" s="3"/>
      <c r="MQD250" s="3"/>
      <c r="MQE250" s="3"/>
      <c r="MQF250" s="3"/>
      <c r="MQG250" s="3"/>
      <c r="MQH250" s="3"/>
      <c r="MQI250" s="3"/>
      <c r="MQJ250" s="3"/>
      <c r="MQK250" s="3"/>
      <c r="MQL250" s="3"/>
      <c r="MQM250" s="3"/>
      <c r="MQN250" s="3"/>
      <c r="MQO250" s="3"/>
      <c r="MQP250" s="3"/>
      <c r="MQQ250" s="3"/>
      <c r="MQR250" s="3"/>
      <c r="MQS250" s="3"/>
      <c r="MQT250" s="3"/>
      <c r="MQU250" s="3"/>
      <c r="MQV250" s="3"/>
      <c r="MQW250" s="3"/>
      <c r="MQX250" s="3"/>
      <c r="MQY250" s="3"/>
      <c r="MQZ250" s="3"/>
      <c r="MRA250" s="3"/>
      <c r="MRB250" s="3"/>
      <c r="MRC250" s="3"/>
      <c r="MRD250" s="3"/>
      <c r="MRE250" s="3"/>
      <c r="MRF250" s="3"/>
      <c r="MRG250" s="3"/>
      <c r="MRH250" s="3"/>
      <c r="MRI250" s="3"/>
      <c r="MRJ250" s="3"/>
      <c r="MRK250" s="3"/>
      <c r="MRL250" s="3"/>
      <c r="MRM250" s="3"/>
      <c r="MRN250" s="3"/>
      <c r="MRO250" s="3"/>
      <c r="MRP250" s="3"/>
      <c r="MRQ250" s="3"/>
      <c r="MRR250" s="3"/>
      <c r="MRS250" s="3"/>
      <c r="MRT250" s="3"/>
      <c r="MRU250" s="3"/>
      <c r="MRV250" s="3"/>
      <c r="MRW250" s="3"/>
      <c r="MRX250" s="3"/>
      <c r="MRY250" s="3"/>
      <c r="MRZ250" s="3"/>
      <c r="MSA250" s="3"/>
      <c r="MSB250" s="3"/>
      <c r="MSC250" s="3"/>
      <c r="MSD250" s="3"/>
      <c r="MSE250" s="3"/>
      <c r="MSF250" s="3"/>
      <c r="MSG250" s="3"/>
      <c r="MSH250" s="3"/>
      <c r="MSI250" s="3"/>
      <c r="MSJ250" s="3"/>
      <c r="MSK250" s="3"/>
      <c r="MSL250" s="3"/>
      <c r="MSM250" s="3"/>
      <c r="MSN250" s="3"/>
      <c r="MSO250" s="3"/>
      <c r="MSP250" s="3"/>
      <c r="MSQ250" s="3"/>
      <c r="MSR250" s="3"/>
      <c r="MSS250" s="3"/>
      <c r="MST250" s="3"/>
      <c r="MSU250" s="3"/>
      <c r="MSV250" s="3"/>
      <c r="MSW250" s="3"/>
      <c r="MSX250" s="3"/>
      <c r="MSY250" s="3"/>
      <c r="MSZ250" s="3"/>
      <c r="MTA250" s="3"/>
      <c r="MTB250" s="3"/>
      <c r="MTC250" s="3"/>
      <c r="MTD250" s="3"/>
      <c r="MTE250" s="3"/>
      <c r="MTF250" s="3"/>
      <c r="MTG250" s="3"/>
      <c r="MTH250" s="3"/>
      <c r="MTI250" s="3"/>
      <c r="MTJ250" s="3"/>
      <c r="MTK250" s="3"/>
      <c r="MTL250" s="3"/>
      <c r="MTM250" s="3"/>
      <c r="MTN250" s="3"/>
      <c r="MTO250" s="3"/>
      <c r="MTP250" s="3"/>
      <c r="MTQ250" s="3"/>
      <c r="MTR250" s="3"/>
      <c r="MTS250" s="3"/>
      <c r="MTT250" s="3"/>
      <c r="MTU250" s="3"/>
      <c r="MTV250" s="3"/>
      <c r="MTW250" s="3"/>
      <c r="MTX250" s="3"/>
      <c r="MTY250" s="3"/>
      <c r="MTZ250" s="3"/>
      <c r="MUA250" s="3"/>
      <c r="MUB250" s="3"/>
      <c r="MUC250" s="3"/>
      <c r="MUD250" s="3"/>
      <c r="MUE250" s="3"/>
      <c r="MUF250" s="3"/>
      <c r="MUG250" s="3"/>
      <c r="MUH250" s="3"/>
      <c r="MUI250" s="3"/>
      <c r="MUJ250" s="3"/>
      <c r="MUK250" s="3"/>
      <c r="MUL250" s="3"/>
      <c r="MUM250" s="3"/>
      <c r="MUN250" s="3"/>
      <c r="MUO250" s="3"/>
      <c r="MUP250" s="3"/>
      <c r="MUQ250" s="3"/>
      <c r="MUR250" s="3"/>
      <c r="MUS250" s="3"/>
      <c r="MUT250" s="3"/>
      <c r="MUU250" s="3"/>
      <c r="MUV250" s="3"/>
      <c r="MUW250" s="3"/>
      <c r="MUX250" s="3"/>
      <c r="MUY250" s="3"/>
      <c r="MUZ250" s="3"/>
      <c r="MVA250" s="3"/>
      <c r="MVB250" s="3"/>
      <c r="MVC250" s="3"/>
      <c r="MVD250" s="3"/>
      <c r="MVE250" s="3"/>
      <c r="MVF250" s="3"/>
      <c r="MVG250" s="3"/>
      <c r="MVH250" s="3"/>
      <c r="MVI250" s="3"/>
      <c r="MVJ250" s="3"/>
      <c r="MVK250" s="3"/>
      <c r="MVL250" s="3"/>
      <c r="MVM250" s="3"/>
      <c r="MVN250" s="3"/>
      <c r="MVO250" s="3"/>
      <c r="MVP250" s="3"/>
      <c r="MVQ250" s="3"/>
      <c r="MVR250" s="3"/>
      <c r="MVS250" s="3"/>
      <c r="MVT250" s="3"/>
      <c r="MVU250" s="3"/>
      <c r="MVV250" s="3"/>
      <c r="MVW250" s="3"/>
      <c r="MVX250" s="3"/>
      <c r="MVY250" s="3"/>
      <c r="MVZ250" s="3"/>
      <c r="MWA250" s="3"/>
      <c r="MWB250" s="3"/>
      <c r="MWC250" s="3"/>
      <c r="MWD250" s="3"/>
      <c r="MWE250" s="3"/>
      <c r="MWF250" s="3"/>
      <c r="MWG250" s="3"/>
      <c r="MWH250" s="3"/>
      <c r="MWI250" s="3"/>
      <c r="MWJ250" s="3"/>
      <c r="MWK250" s="3"/>
      <c r="MWL250" s="3"/>
      <c r="MWM250" s="3"/>
      <c r="MWN250" s="3"/>
      <c r="MWO250" s="3"/>
      <c r="MWP250" s="3"/>
      <c r="MWQ250" s="3"/>
      <c r="MWR250" s="3"/>
      <c r="MWS250" s="3"/>
      <c r="MWT250" s="3"/>
      <c r="MWU250" s="3"/>
      <c r="MWV250" s="3"/>
      <c r="MWW250" s="3"/>
      <c r="MWX250" s="3"/>
      <c r="MWY250" s="3"/>
      <c r="MWZ250" s="3"/>
      <c r="MXA250" s="3"/>
      <c r="MXB250" s="3"/>
      <c r="MXC250" s="3"/>
      <c r="MXD250" s="3"/>
      <c r="MXE250" s="3"/>
      <c r="MXF250" s="3"/>
      <c r="MXG250" s="3"/>
      <c r="MXH250" s="3"/>
      <c r="MXI250" s="3"/>
      <c r="MXJ250" s="3"/>
      <c r="MXK250" s="3"/>
      <c r="MXL250" s="3"/>
      <c r="MXM250" s="3"/>
      <c r="MXN250" s="3"/>
      <c r="MXO250" s="3"/>
      <c r="MXP250" s="3"/>
      <c r="MXQ250" s="3"/>
      <c r="MXR250" s="3"/>
      <c r="MXS250" s="3"/>
      <c r="MXT250" s="3"/>
      <c r="MXU250" s="3"/>
      <c r="MXV250" s="3"/>
      <c r="MXW250" s="3"/>
      <c r="MXX250" s="3"/>
      <c r="MXY250" s="3"/>
      <c r="MXZ250" s="3"/>
      <c r="MYA250" s="3"/>
      <c r="MYB250" s="3"/>
      <c r="MYC250" s="3"/>
      <c r="MYD250" s="3"/>
      <c r="MYE250" s="3"/>
      <c r="MYF250" s="3"/>
      <c r="MYG250" s="3"/>
      <c r="MYH250" s="3"/>
      <c r="MYI250" s="3"/>
      <c r="MYJ250" s="3"/>
      <c r="MYK250" s="3"/>
      <c r="MYL250" s="3"/>
      <c r="MYM250" s="3"/>
      <c r="MYN250" s="3"/>
      <c r="MYO250" s="3"/>
      <c r="MYP250" s="3"/>
      <c r="MYQ250" s="3"/>
      <c r="MYR250" s="3"/>
      <c r="MYS250" s="3"/>
      <c r="MYT250" s="3"/>
      <c r="MYU250" s="3"/>
      <c r="MYV250" s="3"/>
      <c r="MYW250" s="3"/>
      <c r="MYX250" s="3"/>
      <c r="MYY250" s="3"/>
      <c r="MYZ250" s="3"/>
      <c r="MZA250" s="3"/>
      <c r="MZB250" s="3"/>
      <c r="MZC250" s="3"/>
      <c r="MZD250" s="3"/>
      <c r="MZE250" s="3"/>
      <c r="MZF250" s="3"/>
      <c r="MZG250" s="3"/>
      <c r="MZH250" s="3"/>
      <c r="MZI250" s="3"/>
      <c r="MZJ250" s="3"/>
      <c r="MZK250" s="3"/>
      <c r="MZL250" s="3"/>
      <c r="MZM250" s="3"/>
      <c r="MZN250" s="3"/>
      <c r="MZO250" s="3"/>
      <c r="MZP250" s="3"/>
      <c r="MZQ250" s="3"/>
      <c r="MZR250" s="3"/>
      <c r="MZS250" s="3"/>
      <c r="MZT250" s="3"/>
      <c r="MZU250" s="3"/>
      <c r="MZV250" s="3"/>
      <c r="MZW250" s="3"/>
      <c r="MZX250" s="3"/>
      <c r="MZY250" s="3"/>
      <c r="MZZ250" s="3"/>
      <c r="NAA250" s="3"/>
      <c r="NAB250" s="3"/>
      <c r="NAC250" s="3"/>
      <c r="NAD250" s="3"/>
      <c r="NAE250" s="3"/>
      <c r="NAF250" s="3"/>
      <c r="NAG250" s="3"/>
      <c r="NAH250" s="3"/>
      <c r="NAI250" s="3"/>
      <c r="NAJ250" s="3"/>
      <c r="NAK250" s="3"/>
      <c r="NAL250" s="3"/>
      <c r="NAM250" s="3"/>
      <c r="NAN250" s="3"/>
      <c r="NAO250" s="3"/>
      <c r="NAP250" s="3"/>
      <c r="NAQ250" s="3"/>
      <c r="NAR250" s="3"/>
      <c r="NAS250" s="3"/>
      <c r="NAT250" s="3"/>
      <c r="NAU250" s="3"/>
      <c r="NAV250" s="3"/>
      <c r="NAW250" s="3"/>
      <c r="NAX250" s="3"/>
      <c r="NAY250" s="3"/>
      <c r="NAZ250" s="3"/>
      <c r="NBA250" s="3"/>
      <c r="NBB250" s="3"/>
      <c r="NBC250" s="3"/>
      <c r="NBD250" s="3"/>
      <c r="NBE250" s="3"/>
      <c r="NBF250" s="3"/>
      <c r="NBG250" s="3"/>
      <c r="NBH250" s="3"/>
      <c r="NBI250" s="3"/>
      <c r="NBJ250" s="3"/>
      <c r="NBK250" s="3"/>
      <c r="NBL250" s="3"/>
      <c r="NBM250" s="3"/>
      <c r="NBN250" s="3"/>
      <c r="NBO250" s="3"/>
      <c r="NBP250" s="3"/>
      <c r="NBQ250" s="3"/>
      <c r="NBR250" s="3"/>
      <c r="NBS250" s="3"/>
      <c r="NBT250" s="3"/>
      <c r="NBU250" s="3"/>
      <c r="NBV250" s="3"/>
      <c r="NBW250" s="3"/>
      <c r="NBX250" s="3"/>
      <c r="NBY250" s="3"/>
      <c r="NBZ250" s="3"/>
      <c r="NCA250" s="3"/>
      <c r="NCB250" s="3"/>
      <c r="NCC250" s="3"/>
      <c r="NCD250" s="3"/>
      <c r="NCE250" s="3"/>
      <c r="NCF250" s="3"/>
      <c r="NCG250" s="3"/>
      <c r="NCH250" s="3"/>
      <c r="NCI250" s="3"/>
      <c r="NCJ250" s="3"/>
      <c r="NCK250" s="3"/>
      <c r="NCL250" s="3"/>
      <c r="NCM250" s="3"/>
      <c r="NCN250" s="3"/>
      <c r="NCO250" s="3"/>
      <c r="NCP250" s="3"/>
      <c r="NCQ250" s="3"/>
      <c r="NCR250" s="3"/>
      <c r="NCS250" s="3"/>
      <c r="NCT250" s="3"/>
      <c r="NCU250" s="3"/>
      <c r="NCV250" s="3"/>
      <c r="NCW250" s="3"/>
      <c r="NCX250" s="3"/>
      <c r="NCY250" s="3"/>
      <c r="NCZ250" s="3"/>
      <c r="NDA250" s="3"/>
      <c r="NDB250" s="3"/>
      <c r="NDC250" s="3"/>
      <c r="NDD250" s="3"/>
      <c r="NDE250" s="3"/>
      <c r="NDF250" s="3"/>
      <c r="NDG250" s="3"/>
      <c r="NDH250" s="3"/>
      <c r="NDI250" s="3"/>
      <c r="NDJ250" s="3"/>
      <c r="NDK250" s="3"/>
      <c r="NDL250" s="3"/>
      <c r="NDM250" s="3"/>
      <c r="NDN250" s="3"/>
      <c r="NDO250" s="3"/>
      <c r="NDP250" s="3"/>
      <c r="NDQ250" s="3"/>
      <c r="NDR250" s="3"/>
      <c r="NDS250" s="3"/>
      <c r="NDT250" s="3"/>
      <c r="NDU250" s="3"/>
      <c r="NDV250" s="3"/>
      <c r="NDW250" s="3"/>
      <c r="NDX250" s="3"/>
      <c r="NDY250" s="3"/>
      <c r="NDZ250" s="3"/>
      <c r="NEA250" s="3"/>
      <c r="NEB250" s="3"/>
      <c r="NEC250" s="3"/>
      <c r="NED250" s="3"/>
      <c r="NEE250" s="3"/>
      <c r="NEF250" s="3"/>
      <c r="NEG250" s="3"/>
      <c r="NEH250" s="3"/>
      <c r="NEI250" s="3"/>
      <c r="NEJ250" s="3"/>
      <c r="NEK250" s="3"/>
      <c r="NEL250" s="3"/>
      <c r="NEM250" s="3"/>
      <c r="NEN250" s="3"/>
      <c r="NEO250" s="3"/>
      <c r="NEP250" s="3"/>
      <c r="NEQ250" s="3"/>
      <c r="NER250" s="3"/>
      <c r="NES250" s="3"/>
      <c r="NET250" s="3"/>
      <c r="NEU250" s="3"/>
      <c r="NEV250" s="3"/>
      <c r="NEW250" s="3"/>
      <c r="NEX250" s="3"/>
      <c r="NEY250" s="3"/>
      <c r="NEZ250" s="3"/>
      <c r="NFA250" s="3"/>
      <c r="NFB250" s="3"/>
      <c r="NFC250" s="3"/>
      <c r="NFD250" s="3"/>
      <c r="NFE250" s="3"/>
      <c r="NFF250" s="3"/>
      <c r="NFG250" s="3"/>
      <c r="NFH250" s="3"/>
      <c r="NFI250" s="3"/>
      <c r="NFJ250" s="3"/>
      <c r="NFK250" s="3"/>
      <c r="NFL250" s="3"/>
      <c r="NFM250" s="3"/>
      <c r="NFN250" s="3"/>
      <c r="NFO250" s="3"/>
      <c r="NFP250" s="3"/>
      <c r="NFQ250" s="3"/>
      <c r="NFR250" s="3"/>
      <c r="NFS250" s="3"/>
      <c r="NFT250" s="3"/>
      <c r="NFU250" s="3"/>
      <c r="NFV250" s="3"/>
      <c r="NFW250" s="3"/>
      <c r="NFX250" s="3"/>
      <c r="NFY250" s="3"/>
      <c r="NFZ250" s="3"/>
      <c r="NGA250" s="3"/>
      <c r="NGB250" s="3"/>
      <c r="NGC250" s="3"/>
      <c r="NGD250" s="3"/>
      <c r="NGE250" s="3"/>
      <c r="NGF250" s="3"/>
      <c r="NGG250" s="3"/>
      <c r="NGH250" s="3"/>
      <c r="NGI250" s="3"/>
      <c r="NGJ250" s="3"/>
      <c r="NGK250" s="3"/>
      <c r="NGL250" s="3"/>
      <c r="NGM250" s="3"/>
      <c r="NGN250" s="3"/>
      <c r="NGO250" s="3"/>
      <c r="NGP250" s="3"/>
      <c r="NGQ250" s="3"/>
      <c r="NGR250" s="3"/>
      <c r="NGS250" s="3"/>
      <c r="NGT250" s="3"/>
      <c r="NGU250" s="3"/>
      <c r="NGV250" s="3"/>
      <c r="NGW250" s="3"/>
      <c r="NGX250" s="3"/>
      <c r="NGY250" s="3"/>
      <c r="NGZ250" s="3"/>
      <c r="NHA250" s="3"/>
      <c r="NHB250" s="3"/>
      <c r="NHC250" s="3"/>
      <c r="NHD250" s="3"/>
      <c r="NHE250" s="3"/>
      <c r="NHF250" s="3"/>
      <c r="NHG250" s="3"/>
      <c r="NHH250" s="3"/>
      <c r="NHI250" s="3"/>
      <c r="NHJ250" s="3"/>
      <c r="NHK250" s="3"/>
      <c r="NHL250" s="3"/>
      <c r="NHM250" s="3"/>
      <c r="NHN250" s="3"/>
      <c r="NHO250" s="3"/>
      <c r="NHP250" s="3"/>
      <c r="NHQ250" s="3"/>
      <c r="NHR250" s="3"/>
      <c r="NHS250" s="3"/>
      <c r="NHT250" s="3"/>
      <c r="NHU250" s="3"/>
      <c r="NHV250" s="3"/>
      <c r="NHW250" s="3"/>
      <c r="NHX250" s="3"/>
      <c r="NHY250" s="3"/>
      <c r="NHZ250" s="3"/>
      <c r="NIA250" s="3"/>
      <c r="NIB250" s="3"/>
      <c r="NIC250" s="3"/>
      <c r="NID250" s="3"/>
      <c r="NIE250" s="3"/>
      <c r="NIF250" s="3"/>
      <c r="NIG250" s="3"/>
      <c r="NIH250" s="3"/>
      <c r="NII250" s="3"/>
      <c r="NIJ250" s="3"/>
      <c r="NIK250" s="3"/>
      <c r="NIL250" s="3"/>
      <c r="NIM250" s="3"/>
      <c r="NIN250" s="3"/>
      <c r="NIO250" s="3"/>
      <c r="NIP250" s="3"/>
      <c r="NIQ250" s="3"/>
      <c r="NIR250" s="3"/>
      <c r="NIS250" s="3"/>
      <c r="NIT250" s="3"/>
      <c r="NIU250" s="3"/>
      <c r="NIV250" s="3"/>
      <c r="NIW250" s="3"/>
      <c r="NIX250" s="3"/>
      <c r="NIY250" s="3"/>
      <c r="NIZ250" s="3"/>
      <c r="NJA250" s="3"/>
      <c r="NJB250" s="3"/>
      <c r="NJC250" s="3"/>
      <c r="NJD250" s="3"/>
      <c r="NJE250" s="3"/>
      <c r="NJF250" s="3"/>
      <c r="NJG250" s="3"/>
      <c r="NJH250" s="3"/>
      <c r="NJI250" s="3"/>
      <c r="NJJ250" s="3"/>
      <c r="NJK250" s="3"/>
      <c r="NJL250" s="3"/>
      <c r="NJM250" s="3"/>
      <c r="NJN250" s="3"/>
      <c r="NJO250" s="3"/>
      <c r="NJP250" s="3"/>
      <c r="NJQ250" s="3"/>
      <c r="NJR250" s="3"/>
      <c r="NJS250" s="3"/>
      <c r="NJT250" s="3"/>
      <c r="NJU250" s="3"/>
      <c r="NJV250" s="3"/>
      <c r="NJW250" s="3"/>
      <c r="NJX250" s="3"/>
      <c r="NJY250" s="3"/>
      <c r="NJZ250" s="3"/>
      <c r="NKA250" s="3"/>
      <c r="NKB250" s="3"/>
      <c r="NKC250" s="3"/>
      <c r="NKD250" s="3"/>
      <c r="NKE250" s="3"/>
      <c r="NKF250" s="3"/>
      <c r="NKG250" s="3"/>
      <c r="NKH250" s="3"/>
      <c r="NKI250" s="3"/>
      <c r="NKJ250" s="3"/>
      <c r="NKK250" s="3"/>
      <c r="NKL250" s="3"/>
      <c r="NKM250" s="3"/>
      <c r="NKN250" s="3"/>
      <c r="NKO250" s="3"/>
      <c r="NKP250" s="3"/>
      <c r="NKQ250" s="3"/>
      <c r="NKR250" s="3"/>
      <c r="NKS250" s="3"/>
      <c r="NKT250" s="3"/>
      <c r="NKU250" s="3"/>
      <c r="NKV250" s="3"/>
      <c r="NKW250" s="3"/>
      <c r="NKX250" s="3"/>
      <c r="NKY250" s="3"/>
      <c r="NKZ250" s="3"/>
      <c r="NLA250" s="3"/>
      <c r="NLB250" s="3"/>
      <c r="NLC250" s="3"/>
      <c r="NLD250" s="3"/>
      <c r="NLE250" s="3"/>
      <c r="NLF250" s="3"/>
      <c r="NLG250" s="3"/>
      <c r="NLH250" s="3"/>
      <c r="NLI250" s="3"/>
      <c r="NLJ250" s="3"/>
      <c r="NLK250" s="3"/>
      <c r="NLL250" s="3"/>
      <c r="NLM250" s="3"/>
      <c r="NLN250" s="3"/>
      <c r="NLO250" s="3"/>
      <c r="NLP250" s="3"/>
      <c r="NLQ250" s="3"/>
      <c r="NLR250" s="3"/>
      <c r="NLS250" s="3"/>
      <c r="NLT250" s="3"/>
      <c r="NLU250" s="3"/>
      <c r="NLV250" s="3"/>
      <c r="NLW250" s="3"/>
      <c r="NLX250" s="3"/>
      <c r="NLY250" s="3"/>
      <c r="NLZ250" s="3"/>
      <c r="NMA250" s="3"/>
      <c r="NMB250" s="3"/>
      <c r="NMC250" s="3"/>
      <c r="NMD250" s="3"/>
      <c r="NME250" s="3"/>
      <c r="NMF250" s="3"/>
      <c r="NMG250" s="3"/>
      <c r="NMH250" s="3"/>
      <c r="NMI250" s="3"/>
      <c r="NMJ250" s="3"/>
      <c r="NMK250" s="3"/>
      <c r="NML250" s="3"/>
      <c r="NMM250" s="3"/>
      <c r="NMN250" s="3"/>
      <c r="NMO250" s="3"/>
      <c r="NMP250" s="3"/>
      <c r="NMQ250" s="3"/>
      <c r="NMR250" s="3"/>
      <c r="NMS250" s="3"/>
      <c r="NMT250" s="3"/>
      <c r="NMU250" s="3"/>
      <c r="NMV250" s="3"/>
      <c r="NMW250" s="3"/>
      <c r="NMX250" s="3"/>
      <c r="NMY250" s="3"/>
      <c r="NMZ250" s="3"/>
      <c r="NNA250" s="3"/>
      <c r="NNB250" s="3"/>
      <c r="NNC250" s="3"/>
      <c r="NND250" s="3"/>
      <c r="NNE250" s="3"/>
      <c r="NNF250" s="3"/>
      <c r="NNG250" s="3"/>
      <c r="NNH250" s="3"/>
      <c r="NNI250" s="3"/>
      <c r="NNJ250" s="3"/>
      <c r="NNK250" s="3"/>
      <c r="NNL250" s="3"/>
      <c r="NNM250" s="3"/>
      <c r="NNN250" s="3"/>
      <c r="NNO250" s="3"/>
      <c r="NNP250" s="3"/>
      <c r="NNQ250" s="3"/>
      <c r="NNR250" s="3"/>
      <c r="NNS250" s="3"/>
      <c r="NNT250" s="3"/>
      <c r="NNU250" s="3"/>
      <c r="NNV250" s="3"/>
      <c r="NNW250" s="3"/>
      <c r="NNX250" s="3"/>
      <c r="NNY250" s="3"/>
      <c r="NNZ250" s="3"/>
      <c r="NOA250" s="3"/>
      <c r="NOB250" s="3"/>
      <c r="NOC250" s="3"/>
      <c r="NOD250" s="3"/>
      <c r="NOE250" s="3"/>
      <c r="NOF250" s="3"/>
      <c r="NOG250" s="3"/>
      <c r="NOH250" s="3"/>
      <c r="NOI250" s="3"/>
      <c r="NOJ250" s="3"/>
      <c r="NOK250" s="3"/>
      <c r="NOL250" s="3"/>
      <c r="NOM250" s="3"/>
      <c r="NON250" s="3"/>
      <c r="NOO250" s="3"/>
      <c r="NOP250" s="3"/>
      <c r="NOQ250" s="3"/>
      <c r="NOR250" s="3"/>
      <c r="NOS250" s="3"/>
      <c r="NOT250" s="3"/>
      <c r="NOU250" s="3"/>
      <c r="NOV250" s="3"/>
      <c r="NOW250" s="3"/>
      <c r="NOX250" s="3"/>
      <c r="NOY250" s="3"/>
      <c r="NOZ250" s="3"/>
      <c r="NPA250" s="3"/>
      <c r="NPB250" s="3"/>
      <c r="NPC250" s="3"/>
      <c r="NPD250" s="3"/>
      <c r="NPE250" s="3"/>
      <c r="NPF250" s="3"/>
      <c r="NPG250" s="3"/>
      <c r="NPH250" s="3"/>
      <c r="NPI250" s="3"/>
      <c r="NPJ250" s="3"/>
      <c r="NPK250" s="3"/>
      <c r="NPL250" s="3"/>
      <c r="NPM250" s="3"/>
      <c r="NPN250" s="3"/>
      <c r="NPO250" s="3"/>
      <c r="NPP250" s="3"/>
      <c r="NPQ250" s="3"/>
      <c r="NPR250" s="3"/>
      <c r="NPS250" s="3"/>
      <c r="NPT250" s="3"/>
      <c r="NPU250" s="3"/>
      <c r="NPV250" s="3"/>
      <c r="NPW250" s="3"/>
      <c r="NPX250" s="3"/>
      <c r="NPY250" s="3"/>
      <c r="NPZ250" s="3"/>
      <c r="NQA250" s="3"/>
      <c r="NQB250" s="3"/>
      <c r="NQC250" s="3"/>
      <c r="NQD250" s="3"/>
      <c r="NQE250" s="3"/>
      <c r="NQF250" s="3"/>
      <c r="NQG250" s="3"/>
      <c r="NQH250" s="3"/>
      <c r="NQI250" s="3"/>
      <c r="NQJ250" s="3"/>
      <c r="NQK250" s="3"/>
      <c r="NQL250" s="3"/>
      <c r="NQM250" s="3"/>
      <c r="NQN250" s="3"/>
      <c r="NQO250" s="3"/>
      <c r="NQP250" s="3"/>
      <c r="NQQ250" s="3"/>
      <c r="NQR250" s="3"/>
      <c r="NQS250" s="3"/>
      <c r="NQT250" s="3"/>
      <c r="NQU250" s="3"/>
      <c r="NQV250" s="3"/>
      <c r="NQW250" s="3"/>
      <c r="NQX250" s="3"/>
      <c r="NQY250" s="3"/>
      <c r="NQZ250" s="3"/>
      <c r="NRA250" s="3"/>
      <c r="NRB250" s="3"/>
      <c r="NRC250" s="3"/>
      <c r="NRD250" s="3"/>
      <c r="NRE250" s="3"/>
      <c r="NRF250" s="3"/>
      <c r="NRG250" s="3"/>
      <c r="NRH250" s="3"/>
      <c r="NRI250" s="3"/>
      <c r="NRJ250" s="3"/>
      <c r="NRK250" s="3"/>
      <c r="NRL250" s="3"/>
      <c r="NRM250" s="3"/>
      <c r="NRN250" s="3"/>
      <c r="NRO250" s="3"/>
      <c r="NRP250" s="3"/>
      <c r="NRQ250" s="3"/>
      <c r="NRR250" s="3"/>
      <c r="NRS250" s="3"/>
      <c r="NRT250" s="3"/>
      <c r="NRU250" s="3"/>
      <c r="NRV250" s="3"/>
      <c r="NRW250" s="3"/>
      <c r="NRX250" s="3"/>
      <c r="NRY250" s="3"/>
      <c r="NRZ250" s="3"/>
      <c r="NSA250" s="3"/>
      <c r="NSB250" s="3"/>
      <c r="NSC250" s="3"/>
      <c r="NSD250" s="3"/>
      <c r="NSE250" s="3"/>
      <c r="NSF250" s="3"/>
      <c r="NSG250" s="3"/>
      <c r="NSH250" s="3"/>
      <c r="NSI250" s="3"/>
      <c r="NSJ250" s="3"/>
      <c r="NSK250" s="3"/>
      <c r="NSL250" s="3"/>
      <c r="NSM250" s="3"/>
      <c r="NSN250" s="3"/>
      <c r="NSO250" s="3"/>
      <c r="NSP250" s="3"/>
      <c r="NSQ250" s="3"/>
      <c r="NSR250" s="3"/>
      <c r="NSS250" s="3"/>
      <c r="NST250" s="3"/>
      <c r="NSU250" s="3"/>
      <c r="NSV250" s="3"/>
      <c r="NSW250" s="3"/>
      <c r="NSX250" s="3"/>
      <c r="NSY250" s="3"/>
      <c r="NSZ250" s="3"/>
      <c r="NTA250" s="3"/>
      <c r="NTB250" s="3"/>
      <c r="NTC250" s="3"/>
      <c r="NTD250" s="3"/>
      <c r="NTE250" s="3"/>
      <c r="NTF250" s="3"/>
      <c r="NTG250" s="3"/>
      <c r="NTH250" s="3"/>
      <c r="NTI250" s="3"/>
      <c r="NTJ250" s="3"/>
      <c r="NTK250" s="3"/>
      <c r="NTL250" s="3"/>
      <c r="NTM250" s="3"/>
      <c r="NTN250" s="3"/>
      <c r="NTO250" s="3"/>
      <c r="NTP250" s="3"/>
      <c r="NTQ250" s="3"/>
      <c r="NTR250" s="3"/>
      <c r="NTS250" s="3"/>
      <c r="NTT250" s="3"/>
      <c r="NTU250" s="3"/>
      <c r="NTV250" s="3"/>
      <c r="NTW250" s="3"/>
      <c r="NTX250" s="3"/>
      <c r="NTY250" s="3"/>
      <c r="NTZ250" s="3"/>
      <c r="NUA250" s="3"/>
      <c r="NUB250" s="3"/>
      <c r="NUC250" s="3"/>
      <c r="NUD250" s="3"/>
      <c r="NUE250" s="3"/>
      <c r="NUF250" s="3"/>
      <c r="NUG250" s="3"/>
      <c r="NUH250" s="3"/>
      <c r="NUI250" s="3"/>
      <c r="NUJ250" s="3"/>
      <c r="NUK250" s="3"/>
      <c r="NUL250" s="3"/>
      <c r="NUM250" s="3"/>
      <c r="NUN250" s="3"/>
      <c r="NUO250" s="3"/>
      <c r="NUP250" s="3"/>
      <c r="NUQ250" s="3"/>
      <c r="NUR250" s="3"/>
      <c r="NUS250" s="3"/>
      <c r="NUT250" s="3"/>
      <c r="NUU250" s="3"/>
      <c r="NUV250" s="3"/>
      <c r="NUW250" s="3"/>
      <c r="NUX250" s="3"/>
      <c r="NUY250" s="3"/>
      <c r="NUZ250" s="3"/>
      <c r="NVA250" s="3"/>
      <c r="NVB250" s="3"/>
      <c r="NVC250" s="3"/>
      <c r="NVD250" s="3"/>
      <c r="NVE250" s="3"/>
      <c r="NVF250" s="3"/>
      <c r="NVG250" s="3"/>
      <c r="NVH250" s="3"/>
      <c r="NVI250" s="3"/>
      <c r="NVJ250" s="3"/>
      <c r="NVK250" s="3"/>
      <c r="NVL250" s="3"/>
      <c r="NVM250" s="3"/>
      <c r="NVN250" s="3"/>
      <c r="NVO250" s="3"/>
      <c r="NVP250" s="3"/>
      <c r="NVQ250" s="3"/>
      <c r="NVR250" s="3"/>
      <c r="NVS250" s="3"/>
      <c r="NVT250" s="3"/>
      <c r="NVU250" s="3"/>
      <c r="NVV250" s="3"/>
      <c r="NVW250" s="3"/>
      <c r="NVX250" s="3"/>
      <c r="NVY250" s="3"/>
      <c r="NVZ250" s="3"/>
      <c r="NWA250" s="3"/>
      <c r="NWB250" s="3"/>
      <c r="NWC250" s="3"/>
      <c r="NWD250" s="3"/>
      <c r="NWE250" s="3"/>
      <c r="NWF250" s="3"/>
      <c r="NWG250" s="3"/>
      <c r="NWH250" s="3"/>
      <c r="NWI250" s="3"/>
      <c r="NWJ250" s="3"/>
      <c r="NWK250" s="3"/>
      <c r="NWL250" s="3"/>
      <c r="NWM250" s="3"/>
      <c r="NWN250" s="3"/>
      <c r="NWO250" s="3"/>
      <c r="NWP250" s="3"/>
      <c r="NWQ250" s="3"/>
      <c r="NWR250" s="3"/>
      <c r="NWS250" s="3"/>
      <c r="NWT250" s="3"/>
      <c r="NWU250" s="3"/>
      <c r="NWV250" s="3"/>
      <c r="NWW250" s="3"/>
      <c r="NWX250" s="3"/>
      <c r="NWY250" s="3"/>
      <c r="NWZ250" s="3"/>
      <c r="NXA250" s="3"/>
      <c r="NXB250" s="3"/>
      <c r="NXC250" s="3"/>
      <c r="NXD250" s="3"/>
      <c r="NXE250" s="3"/>
      <c r="NXF250" s="3"/>
      <c r="NXG250" s="3"/>
      <c r="NXH250" s="3"/>
      <c r="NXI250" s="3"/>
      <c r="NXJ250" s="3"/>
      <c r="NXK250" s="3"/>
      <c r="NXL250" s="3"/>
      <c r="NXM250" s="3"/>
      <c r="NXN250" s="3"/>
      <c r="NXO250" s="3"/>
      <c r="NXP250" s="3"/>
      <c r="NXQ250" s="3"/>
      <c r="NXR250" s="3"/>
      <c r="NXS250" s="3"/>
      <c r="NXT250" s="3"/>
      <c r="NXU250" s="3"/>
      <c r="NXV250" s="3"/>
      <c r="NXW250" s="3"/>
      <c r="NXX250" s="3"/>
      <c r="NXY250" s="3"/>
      <c r="NXZ250" s="3"/>
      <c r="NYA250" s="3"/>
      <c r="NYB250" s="3"/>
      <c r="NYC250" s="3"/>
      <c r="NYD250" s="3"/>
      <c r="NYE250" s="3"/>
      <c r="NYF250" s="3"/>
      <c r="NYG250" s="3"/>
      <c r="NYH250" s="3"/>
      <c r="NYI250" s="3"/>
      <c r="NYJ250" s="3"/>
      <c r="NYK250" s="3"/>
      <c r="NYL250" s="3"/>
      <c r="NYM250" s="3"/>
      <c r="NYN250" s="3"/>
      <c r="NYO250" s="3"/>
      <c r="NYP250" s="3"/>
      <c r="NYQ250" s="3"/>
      <c r="NYR250" s="3"/>
      <c r="NYS250" s="3"/>
      <c r="NYT250" s="3"/>
      <c r="NYU250" s="3"/>
      <c r="NYV250" s="3"/>
      <c r="NYW250" s="3"/>
      <c r="NYX250" s="3"/>
      <c r="NYY250" s="3"/>
      <c r="NYZ250" s="3"/>
      <c r="NZA250" s="3"/>
      <c r="NZB250" s="3"/>
      <c r="NZC250" s="3"/>
      <c r="NZD250" s="3"/>
      <c r="NZE250" s="3"/>
      <c r="NZF250" s="3"/>
      <c r="NZG250" s="3"/>
      <c r="NZH250" s="3"/>
      <c r="NZI250" s="3"/>
      <c r="NZJ250" s="3"/>
      <c r="NZK250" s="3"/>
      <c r="NZL250" s="3"/>
      <c r="NZM250" s="3"/>
      <c r="NZN250" s="3"/>
      <c r="NZO250" s="3"/>
      <c r="NZP250" s="3"/>
      <c r="NZQ250" s="3"/>
      <c r="NZR250" s="3"/>
      <c r="NZS250" s="3"/>
      <c r="NZT250" s="3"/>
      <c r="NZU250" s="3"/>
      <c r="NZV250" s="3"/>
      <c r="NZW250" s="3"/>
      <c r="NZX250" s="3"/>
      <c r="NZY250" s="3"/>
      <c r="NZZ250" s="3"/>
      <c r="OAA250" s="3"/>
      <c r="OAB250" s="3"/>
      <c r="OAC250" s="3"/>
      <c r="OAD250" s="3"/>
      <c r="OAE250" s="3"/>
      <c r="OAF250" s="3"/>
      <c r="OAG250" s="3"/>
      <c r="OAH250" s="3"/>
      <c r="OAI250" s="3"/>
      <c r="OAJ250" s="3"/>
      <c r="OAK250" s="3"/>
      <c r="OAL250" s="3"/>
      <c r="OAM250" s="3"/>
      <c r="OAN250" s="3"/>
      <c r="OAO250" s="3"/>
      <c r="OAP250" s="3"/>
      <c r="OAQ250" s="3"/>
      <c r="OAR250" s="3"/>
      <c r="OAS250" s="3"/>
      <c r="OAT250" s="3"/>
      <c r="OAU250" s="3"/>
      <c r="OAV250" s="3"/>
      <c r="OAW250" s="3"/>
      <c r="OAX250" s="3"/>
      <c r="OAY250" s="3"/>
      <c r="OAZ250" s="3"/>
      <c r="OBA250" s="3"/>
      <c r="OBB250" s="3"/>
      <c r="OBC250" s="3"/>
      <c r="OBD250" s="3"/>
      <c r="OBE250" s="3"/>
      <c r="OBF250" s="3"/>
      <c r="OBG250" s="3"/>
      <c r="OBH250" s="3"/>
      <c r="OBI250" s="3"/>
      <c r="OBJ250" s="3"/>
      <c r="OBK250" s="3"/>
      <c r="OBL250" s="3"/>
      <c r="OBM250" s="3"/>
      <c r="OBN250" s="3"/>
      <c r="OBO250" s="3"/>
      <c r="OBP250" s="3"/>
      <c r="OBQ250" s="3"/>
      <c r="OBR250" s="3"/>
      <c r="OBS250" s="3"/>
      <c r="OBT250" s="3"/>
      <c r="OBU250" s="3"/>
      <c r="OBV250" s="3"/>
      <c r="OBW250" s="3"/>
      <c r="OBX250" s="3"/>
      <c r="OBY250" s="3"/>
      <c r="OBZ250" s="3"/>
      <c r="OCA250" s="3"/>
      <c r="OCB250" s="3"/>
      <c r="OCC250" s="3"/>
      <c r="OCD250" s="3"/>
      <c r="OCE250" s="3"/>
      <c r="OCF250" s="3"/>
      <c r="OCG250" s="3"/>
      <c r="OCH250" s="3"/>
      <c r="OCI250" s="3"/>
      <c r="OCJ250" s="3"/>
      <c r="OCK250" s="3"/>
      <c r="OCL250" s="3"/>
      <c r="OCM250" s="3"/>
      <c r="OCN250" s="3"/>
      <c r="OCO250" s="3"/>
      <c r="OCP250" s="3"/>
      <c r="OCQ250" s="3"/>
      <c r="OCR250" s="3"/>
      <c r="OCS250" s="3"/>
      <c r="OCT250" s="3"/>
      <c r="OCU250" s="3"/>
      <c r="OCV250" s="3"/>
      <c r="OCW250" s="3"/>
      <c r="OCX250" s="3"/>
      <c r="OCY250" s="3"/>
      <c r="OCZ250" s="3"/>
      <c r="ODA250" s="3"/>
      <c r="ODB250" s="3"/>
      <c r="ODC250" s="3"/>
      <c r="ODD250" s="3"/>
      <c r="ODE250" s="3"/>
      <c r="ODF250" s="3"/>
      <c r="ODG250" s="3"/>
      <c r="ODH250" s="3"/>
      <c r="ODI250" s="3"/>
      <c r="ODJ250" s="3"/>
      <c r="ODK250" s="3"/>
      <c r="ODL250" s="3"/>
      <c r="ODM250" s="3"/>
      <c r="ODN250" s="3"/>
      <c r="ODO250" s="3"/>
      <c r="ODP250" s="3"/>
      <c r="ODQ250" s="3"/>
      <c r="ODR250" s="3"/>
      <c r="ODS250" s="3"/>
      <c r="ODT250" s="3"/>
      <c r="ODU250" s="3"/>
      <c r="ODV250" s="3"/>
      <c r="ODW250" s="3"/>
      <c r="ODX250" s="3"/>
      <c r="ODY250" s="3"/>
      <c r="ODZ250" s="3"/>
      <c r="OEA250" s="3"/>
      <c r="OEB250" s="3"/>
      <c r="OEC250" s="3"/>
      <c r="OED250" s="3"/>
      <c r="OEE250" s="3"/>
      <c r="OEF250" s="3"/>
      <c r="OEG250" s="3"/>
      <c r="OEH250" s="3"/>
      <c r="OEI250" s="3"/>
      <c r="OEJ250" s="3"/>
      <c r="OEK250" s="3"/>
      <c r="OEL250" s="3"/>
      <c r="OEM250" s="3"/>
      <c r="OEN250" s="3"/>
      <c r="OEO250" s="3"/>
      <c r="OEP250" s="3"/>
      <c r="OEQ250" s="3"/>
      <c r="OER250" s="3"/>
      <c r="OES250" s="3"/>
      <c r="OET250" s="3"/>
      <c r="OEU250" s="3"/>
      <c r="OEV250" s="3"/>
      <c r="OEW250" s="3"/>
      <c r="OEX250" s="3"/>
      <c r="OEY250" s="3"/>
      <c r="OEZ250" s="3"/>
      <c r="OFA250" s="3"/>
      <c r="OFB250" s="3"/>
      <c r="OFC250" s="3"/>
      <c r="OFD250" s="3"/>
      <c r="OFE250" s="3"/>
      <c r="OFF250" s="3"/>
      <c r="OFG250" s="3"/>
      <c r="OFH250" s="3"/>
      <c r="OFI250" s="3"/>
      <c r="OFJ250" s="3"/>
      <c r="OFK250" s="3"/>
      <c r="OFL250" s="3"/>
      <c r="OFM250" s="3"/>
      <c r="OFN250" s="3"/>
      <c r="OFO250" s="3"/>
      <c r="OFP250" s="3"/>
      <c r="OFQ250" s="3"/>
      <c r="OFR250" s="3"/>
      <c r="OFS250" s="3"/>
      <c r="OFT250" s="3"/>
      <c r="OFU250" s="3"/>
      <c r="OFV250" s="3"/>
      <c r="OFW250" s="3"/>
      <c r="OFX250" s="3"/>
      <c r="OFY250" s="3"/>
      <c r="OFZ250" s="3"/>
      <c r="OGA250" s="3"/>
      <c r="OGB250" s="3"/>
      <c r="OGC250" s="3"/>
      <c r="OGD250" s="3"/>
      <c r="OGE250" s="3"/>
      <c r="OGF250" s="3"/>
      <c r="OGG250" s="3"/>
      <c r="OGH250" s="3"/>
      <c r="OGI250" s="3"/>
      <c r="OGJ250" s="3"/>
      <c r="OGK250" s="3"/>
      <c r="OGL250" s="3"/>
      <c r="OGM250" s="3"/>
      <c r="OGN250" s="3"/>
      <c r="OGO250" s="3"/>
      <c r="OGP250" s="3"/>
      <c r="OGQ250" s="3"/>
      <c r="OGR250" s="3"/>
      <c r="OGS250" s="3"/>
      <c r="OGT250" s="3"/>
      <c r="OGU250" s="3"/>
      <c r="OGV250" s="3"/>
      <c r="OGW250" s="3"/>
      <c r="OGX250" s="3"/>
      <c r="OGY250" s="3"/>
      <c r="OGZ250" s="3"/>
      <c r="OHA250" s="3"/>
      <c r="OHB250" s="3"/>
      <c r="OHC250" s="3"/>
      <c r="OHD250" s="3"/>
      <c r="OHE250" s="3"/>
      <c r="OHF250" s="3"/>
      <c r="OHG250" s="3"/>
      <c r="OHH250" s="3"/>
      <c r="OHI250" s="3"/>
      <c r="OHJ250" s="3"/>
      <c r="OHK250" s="3"/>
      <c r="OHL250" s="3"/>
      <c r="OHM250" s="3"/>
      <c r="OHN250" s="3"/>
      <c r="OHO250" s="3"/>
      <c r="OHP250" s="3"/>
      <c r="OHQ250" s="3"/>
      <c r="OHR250" s="3"/>
      <c r="OHS250" s="3"/>
      <c r="OHT250" s="3"/>
      <c r="OHU250" s="3"/>
      <c r="OHV250" s="3"/>
      <c r="OHW250" s="3"/>
      <c r="OHX250" s="3"/>
      <c r="OHY250" s="3"/>
      <c r="OHZ250" s="3"/>
      <c r="OIA250" s="3"/>
      <c r="OIB250" s="3"/>
      <c r="OIC250" s="3"/>
      <c r="OID250" s="3"/>
      <c r="OIE250" s="3"/>
      <c r="OIF250" s="3"/>
      <c r="OIG250" s="3"/>
      <c r="OIH250" s="3"/>
      <c r="OII250" s="3"/>
      <c r="OIJ250" s="3"/>
      <c r="OIK250" s="3"/>
      <c r="OIL250" s="3"/>
      <c r="OIM250" s="3"/>
      <c r="OIN250" s="3"/>
      <c r="OIO250" s="3"/>
      <c r="OIP250" s="3"/>
      <c r="OIQ250" s="3"/>
      <c r="OIR250" s="3"/>
      <c r="OIS250" s="3"/>
      <c r="OIT250" s="3"/>
      <c r="OIU250" s="3"/>
      <c r="OIV250" s="3"/>
      <c r="OIW250" s="3"/>
      <c r="OIX250" s="3"/>
      <c r="OIY250" s="3"/>
      <c r="OIZ250" s="3"/>
      <c r="OJA250" s="3"/>
      <c r="OJB250" s="3"/>
      <c r="OJC250" s="3"/>
      <c r="OJD250" s="3"/>
      <c r="OJE250" s="3"/>
      <c r="OJF250" s="3"/>
      <c r="OJG250" s="3"/>
      <c r="OJH250" s="3"/>
      <c r="OJI250" s="3"/>
      <c r="OJJ250" s="3"/>
      <c r="OJK250" s="3"/>
      <c r="OJL250" s="3"/>
      <c r="OJM250" s="3"/>
      <c r="OJN250" s="3"/>
      <c r="OJO250" s="3"/>
      <c r="OJP250" s="3"/>
      <c r="OJQ250" s="3"/>
      <c r="OJR250" s="3"/>
      <c r="OJS250" s="3"/>
      <c r="OJT250" s="3"/>
      <c r="OJU250" s="3"/>
      <c r="OJV250" s="3"/>
      <c r="OJW250" s="3"/>
      <c r="OJX250" s="3"/>
      <c r="OJY250" s="3"/>
      <c r="OJZ250" s="3"/>
      <c r="OKA250" s="3"/>
      <c r="OKB250" s="3"/>
      <c r="OKC250" s="3"/>
      <c r="OKD250" s="3"/>
      <c r="OKE250" s="3"/>
      <c r="OKF250" s="3"/>
      <c r="OKG250" s="3"/>
      <c r="OKH250" s="3"/>
      <c r="OKI250" s="3"/>
      <c r="OKJ250" s="3"/>
      <c r="OKK250" s="3"/>
      <c r="OKL250" s="3"/>
      <c r="OKM250" s="3"/>
      <c r="OKN250" s="3"/>
      <c r="OKO250" s="3"/>
      <c r="OKP250" s="3"/>
      <c r="OKQ250" s="3"/>
      <c r="OKR250" s="3"/>
      <c r="OKS250" s="3"/>
      <c r="OKT250" s="3"/>
      <c r="OKU250" s="3"/>
      <c r="OKV250" s="3"/>
      <c r="OKW250" s="3"/>
      <c r="OKX250" s="3"/>
      <c r="OKY250" s="3"/>
      <c r="OKZ250" s="3"/>
      <c r="OLA250" s="3"/>
      <c r="OLB250" s="3"/>
      <c r="OLC250" s="3"/>
      <c r="OLD250" s="3"/>
      <c r="OLE250" s="3"/>
      <c r="OLF250" s="3"/>
      <c r="OLG250" s="3"/>
      <c r="OLH250" s="3"/>
      <c r="OLI250" s="3"/>
      <c r="OLJ250" s="3"/>
      <c r="OLK250" s="3"/>
      <c r="OLL250" s="3"/>
      <c r="OLM250" s="3"/>
      <c r="OLN250" s="3"/>
      <c r="OLO250" s="3"/>
      <c r="OLP250" s="3"/>
      <c r="OLQ250" s="3"/>
      <c r="OLR250" s="3"/>
      <c r="OLS250" s="3"/>
      <c r="OLT250" s="3"/>
      <c r="OLU250" s="3"/>
      <c r="OLV250" s="3"/>
      <c r="OLW250" s="3"/>
      <c r="OLX250" s="3"/>
      <c r="OLY250" s="3"/>
      <c r="OLZ250" s="3"/>
      <c r="OMA250" s="3"/>
      <c r="OMB250" s="3"/>
      <c r="OMC250" s="3"/>
      <c r="OMD250" s="3"/>
      <c r="OME250" s="3"/>
      <c r="OMF250" s="3"/>
      <c r="OMG250" s="3"/>
      <c r="OMH250" s="3"/>
      <c r="OMI250" s="3"/>
      <c r="OMJ250" s="3"/>
      <c r="OMK250" s="3"/>
      <c r="OML250" s="3"/>
      <c r="OMM250" s="3"/>
      <c r="OMN250" s="3"/>
      <c r="OMO250" s="3"/>
      <c r="OMP250" s="3"/>
      <c r="OMQ250" s="3"/>
      <c r="OMR250" s="3"/>
      <c r="OMS250" s="3"/>
      <c r="OMT250" s="3"/>
      <c r="OMU250" s="3"/>
      <c r="OMV250" s="3"/>
      <c r="OMW250" s="3"/>
      <c r="OMX250" s="3"/>
      <c r="OMY250" s="3"/>
      <c r="OMZ250" s="3"/>
      <c r="ONA250" s="3"/>
      <c r="ONB250" s="3"/>
      <c r="ONC250" s="3"/>
      <c r="OND250" s="3"/>
      <c r="ONE250" s="3"/>
      <c r="ONF250" s="3"/>
      <c r="ONG250" s="3"/>
      <c r="ONH250" s="3"/>
      <c r="ONI250" s="3"/>
      <c r="ONJ250" s="3"/>
      <c r="ONK250" s="3"/>
      <c r="ONL250" s="3"/>
      <c r="ONM250" s="3"/>
      <c r="ONN250" s="3"/>
      <c r="ONO250" s="3"/>
      <c r="ONP250" s="3"/>
      <c r="ONQ250" s="3"/>
      <c r="ONR250" s="3"/>
      <c r="ONS250" s="3"/>
      <c r="ONT250" s="3"/>
      <c r="ONU250" s="3"/>
      <c r="ONV250" s="3"/>
      <c r="ONW250" s="3"/>
      <c r="ONX250" s="3"/>
      <c r="ONY250" s="3"/>
      <c r="ONZ250" s="3"/>
      <c r="OOA250" s="3"/>
      <c r="OOB250" s="3"/>
      <c r="OOC250" s="3"/>
      <c r="OOD250" s="3"/>
      <c r="OOE250" s="3"/>
      <c r="OOF250" s="3"/>
      <c r="OOG250" s="3"/>
      <c r="OOH250" s="3"/>
      <c r="OOI250" s="3"/>
      <c r="OOJ250" s="3"/>
      <c r="OOK250" s="3"/>
      <c r="OOL250" s="3"/>
      <c r="OOM250" s="3"/>
      <c r="OON250" s="3"/>
      <c r="OOO250" s="3"/>
      <c r="OOP250" s="3"/>
      <c r="OOQ250" s="3"/>
      <c r="OOR250" s="3"/>
      <c r="OOS250" s="3"/>
      <c r="OOT250" s="3"/>
      <c r="OOU250" s="3"/>
      <c r="OOV250" s="3"/>
      <c r="OOW250" s="3"/>
      <c r="OOX250" s="3"/>
      <c r="OOY250" s="3"/>
      <c r="OOZ250" s="3"/>
      <c r="OPA250" s="3"/>
      <c r="OPB250" s="3"/>
      <c r="OPC250" s="3"/>
      <c r="OPD250" s="3"/>
      <c r="OPE250" s="3"/>
      <c r="OPF250" s="3"/>
      <c r="OPG250" s="3"/>
      <c r="OPH250" s="3"/>
      <c r="OPI250" s="3"/>
      <c r="OPJ250" s="3"/>
      <c r="OPK250" s="3"/>
      <c r="OPL250" s="3"/>
      <c r="OPM250" s="3"/>
      <c r="OPN250" s="3"/>
      <c r="OPO250" s="3"/>
      <c r="OPP250" s="3"/>
      <c r="OPQ250" s="3"/>
      <c r="OPR250" s="3"/>
      <c r="OPS250" s="3"/>
      <c r="OPT250" s="3"/>
      <c r="OPU250" s="3"/>
      <c r="OPV250" s="3"/>
      <c r="OPW250" s="3"/>
      <c r="OPX250" s="3"/>
      <c r="OPY250" s="3"/>
      <c r="OPZ250" s="3"/>
      <c r="OQA250" s="3"/>
      <c r="OQB250" s="3"/>
      <c r="OQC250" s="3"/>
      <c r="OQD250" s="3"/>
      <c r="OQE250" s="3"/>
      <c r="OQF250" s="3"/>
      <c r="OQG250" s="3"/>
      <c r="OQH250" s="3"/>
      <c r="OQI250" s="3"/>
      <c r="OQJ250" s="3"/>
      <c r="OQK250" s="3"/>
      <c r="OQL250" s="3"/>
      <c r="OQM250" s="3"/>
      <c r="OQN250" s="3"/>
      <c r="OQO250" s="3"/>
      <c r="OQP250" s="3"/>
      <c r="OQQ250" s="3"/>
      <c r="OQR250" s="3"/>
      <c r="OQS250" s="3"/>
      <c r="OQT250" s="3"/>
      <c r="OQU250" s="3"/>
      <c r="OQV250" s="3"/>
      <c r="OQW250" s="3"/>
      <c r="OQX250" s="3"/>
      <c r="OQY250" s="3"/>
      <c r="OQZ250" s="3"/>
      <c r="ORA250" s="3"/>
      <c r="ORB250" s="3"/>
      <c r="ORC250" s="3"/>
      <c r="ORD250" s="3"/>
      <c r="ORE250" s="3"/>
      <c r="ORF250" s="3"/>
      <c r="ORG250" s="3"/>
      <c r="ORH250" s="3"/>
      <c r="ORI250" s="3"/>
      <c r="ORJ250" s="3"/>
      <c r="ORK250" s="3"/>
      <c r="ORL250" s="3"/>
      <c r="ORM250" s="3"/>
      <c r="ORN250" s="3"/>
      <c r="ORO250" s="3"/>
      <c r="ORP250" s="3"/>
      <c r="ORQ250" s="3"/>
      <c r="ORR250" s="3"/>
      <c r="ORS250" s="3"/>
      <c r="ORT250" s="3"/>
      <c r="ORU250" s="3"/>
      <c r="ORV250" s="3"/>
      <c r="ORW250" s="3"/>
      <c r="ORX250" s="3"/>
      <c r="ORY250" s="3"/>
      <c r="ORZ250" s="3"/>
      <c r="OSA250" s="3"/>
      <c r="OSB250" s="3"/>
      <c r="OSC250" s="3"/>
      <c r="OSD250" s="3"/>
      <c r="OSE250" s="3"/>
      <c r="OSF250" s="3"/>
      <c r="OSG250" s="3"/>
      <c r="OSH250" s="3"/>
      <c r="OSI250" s="3"/>
      <c r="OSJ250" s="3"/>
      <c r="OSK250" s="3"/>
      <c r="OSL250" s="3"/>
      <c r="OSM250" s="3"/>
      <c r="OSN250" s="3"/>
      <c r="OSO250" s="3"/>
      <c r="OSP250" s="3"/>
      <c r="OSQ250" s="3"/>
      <c r="OSR250" s="3"/>
      <c r="OSS250" s="3"/>
      <c r="OST250" s="3"/>
      <c r="OSU250" s="3"/>
      <c r="OSV250" s="3"/>
      <c r="OSW250" s="3"/>
      <c r="OSX250" s="3"/>
      <c r="OSY250" s="3"/>
      <c r="OSZ250" s="3"/>
      <c r="OTA250" s="3"/>
      <c r="OTB250" s="3"/>
      <c r="OTC250" s="3"/>
      <c r="OTD250" s="3"/>
      <c r="OTE250" s="3"/>
      <c r="OTF250" s="3"/>
      <c r="OTG250" s="3"/>
      <c r="OTH250" s="3"/>
      <c r="OTI250" s="3"/>
      <c r="OTJ250" s="3"/>
      <c r="OTK250" s="3"/>
      <c r="OTL250" s="3"/>
      <c r="OTM250" s="3"/>
      <c r="OTN250" s="3"/>
      <c r="OTO250" s="3"/>
      <c r="OTP250" s="3"/>
      <c r="OTQ250" s="3"/>
      <c r="OTR250" s="3"/>
      <c r="OTS250" s="3"/>
      <c r="OTT250" s="3"/>
      <c r="OTU250" s="3"/>
      <c r="OTV250" s="3"/>
      <c r="OTW250" s="3"/>
      <c r="OTX250" s="3"/>
      <c r="OTY250" s="3"/>
      <c r="OTZ250" s="3"/>
      <c r="OUA250" s="3"/>
      <c r="OUB250" s="3"/>
      <c r="OUC250" s="3"/>
      <c r="OUD250" s="3"/>
      <c r="OUE250" s="3"/>
      <c r="OUF250" s="3"/>
      <c r="OUG250" s="3"/>
      <c r="OUH250" s="3"/>
      <c r="OUI250" s="3"/>
      <c r="OUJ250" s="3"/>
      <c r="OUK250" s="3"/>
      <c r="OUL250" s="3"/>
      <c r="OUM250" s="3"/>
      <c r="OUN250" s="3"/>
      <c r="OUO250" s="3"/>
      <c r="OUP250" s="3"/>
      <c r="OUQ250" s="3"/>
      <c r="OUR250" s="3"/>
      <c r="OUS250" s="3"/>
      <c r="OUT250" s="3"/>
      <c r="OUU250" s="3"/>
      <c r="OUV250" s="3"/>
      <c r="OUW250" s="3"/>
      <c r="OUX250" s="3"/>
      <c r="OUY250" s="3"/>
      <c r="OUZ250" s="3"/>
      <c r="OVA250" s="3"/>
      <c r="OVB250" s="3"/>
      <c r="OVC250" s="3"/>
      <c r="OVD250" s="3"/>
      <c r="OVE250" s="3"/>
      <c r="OVF250" s="3"/>
      <c r="OVG250" s="3"/>
      <c r="OVH250" s="3"/>
      <c r="OVI250" s="3"/>
      <c r="OVJ250" s="3"/>
      <c r="OVK250" s="3"/>
      <c r="OVL250" s="3"/>
      <c r="OVM250" s="3"/>
      <c r="OVN250" s="3"/>
      <c r="OVO250" s="3"/>
      <c r="OVP250" s="3"/>
      <c r="OVQ250" s="3"/>
      <c r="OVR250" s="3"/>
      <c r="OVS250" s="3"/>
      <c r="OVT250" s="3"/>
      <c r="OVU250" s="3"/>
      <c r="OVV250" s="3"/>
      <c r="OVW250" s="3"/>
      <c r="OVX250" s="3"/>
      <c r="OVY250" s="3"/>
      <c r="OVZ250" s="3"/>
      <c r="OWA250" s="3"/>
      <c r="OWB250" s="3"/>
      <c r="OWC250" s="3"/>
      <c r="OWD250" s="3"/>
      <c r="OWE250" s="3"/>
      <c r="OWF250" s="3"/>
      <c r="OWG250" s="3"/>
      <c r="OWH250" s="3"/>
      <c r="OWI250" s="3"/>
      <c r="OWJ250" s="3"/>
      <c r="OWK250" s="3"/>
      <c r="OWL250" s="3"/>
      <c r="OWM250" s="3"/>
      <c r="OWN250" s="3"/>
      <c r="OWO250" s="3"/>
      <c r="OWP250" s="3"/>
      <c r="OWQ250" s="3"/>
      <c r="OWR250" s="3"/>
      <c r="OWS250" s="3"/>
      <c r="OWT250" s="3"/>
      <c r="OWU250" s="3"/>
      <c r="OWV250" s="3"/>
      <c r="OWW250" s="3"/>
      <c r="OWX250" s="3"/>
      <c r="OWY250" s="3"/>
      <c r="OWZ250" s="3"/>
      <c r="OXA250" s="3"/>
      <c r="OXB250" s="3"/>
      <c r="OXC250" s="3"/>
      <c r="OXD250" s="3"/>
      <c r="OXE250" s="3"/>
      <c r="OXF250" s="3"/>
      <c r="OXG250" s="3"/>
      <c r="OXH250" s="3"/>
      <c r="OXI250" s="3"/>
      <c r="OXJ250" s="3"/>
      <c r="OXK250" s="3"/>
      <c r="OXL250" s="3"/>
      <c r="OXM250" s="3"/>
      <c r="OXN250" s="3"/>
      <c r="OXO250" s="3"/>
      <c r="OXP250" s="3"/>
      <c r="OXQ250" s="3"/>
      <c r="OXR250" s="3"/>
      <c r="OXS250" s="3"/>
      <c r="OXT250" s="3"/>
      <c r="OXU250" s="3"/>
      <c r="OXV250" s="3"/>
      <c r="OXW250" s="3"/>
      <c r="OXX250" s="3"/>
      <c r="OXY250" s="3"/>
      <c r="OXZ250" s="3"/>
      <c r="OYA250" s="3"/>
      <c r="OYB250" s="3"/>
      <c r="OYC250" s="3"/>
      <c r="OYD250" s="3"/>
      <c r="OYE250" s="3"/>
      <c r="OYF250" s="3"/>
      <c r="OYG250" s="3"/>
      <c r="OYH250" s="3"/>
      <c r="OYI250" s="3"/>
      <c r="OYJ250" s="3"/>
      <c r="OYK250" s="3"/>
      <c r="OYL250" s="3"/>
      <c r="OYM250" s="3"/>
      <c r="OYN250" s="3"/>
      <c r="OYO250" s="3"/>
      <c r="OYP250" s="3"/>
      <c r="OYQ250" s="3"/>
      <c r="OYR250" s="3"/>
      <c r="OYS250" s="3"/>
      <c r="OYT250" s="3"/>
      <c r="OYU250" s="3"/>
      <c r="OYV250" s="3"/>
      <c r="OYW250" s="3"/>
      <c r="OYX250" s="3"/>
      <c r="OYY250" s="3"/>
      <c r="OYZ250" s="3"/>
      <c r="OZA250" s="3"/>
      <c r="OZB250" s="3"/>
      <c r="OZC250" s="3"/>
      <c r="OZD250" s="3"/>
      <c r="OZE250" s="3"/>
      <c r="OZF250" s="3"/>
      <c r="OZG250" s="3"/>
      <c r="OZH250" s="3"/>
      <c r="OZI250" s="3"/>
      <c r="OZJ250" s="3"/>
      <c r="OZK250" s="3"/>
      <c r="OZL250" s="3"/>
      <c r="OZM250" s="3"/>
      <c r="OZN250" s="3"/>
      <c r="OZO250" s="3"/>
      <c r="OZP250" s="3"/>
      <c r="OZQ250" s="3"/>
      <c r="OZR250" s="3"/>
      <c r="OZS250" s="3"/>
      <c r="OZT250" s="3"/>
      <c r="OZU250" s="3"/>
      <c r="OZV250" s="3"/>
      <c r="OZW250" s="3"/>
      <c r="OZX250" s="3"/>
      <c r="OZY250" s="3"/>
      <c r="OZZ250" s="3"/>
      <c r="PAA250" s="3"/>
      <c r="PAB250" s="3"/>
      <c r="PAC250" s="3"/>
      <c r="PAD250" s="3"/>
      <c r="PAE250" s="3"/>
      <c r="PAF250" s="3"/>
      <c r="PAG250" s="3"/>
      <c r="PAH250" s="3"/>
      <c r="PAI250" s="3"/>
      <c r="PAJ250" s="3"/>
      <c r="PAK250" s="3"/>
      <c r="PAL250" s="3"/>
      <c r="PAM250" s="3"/>
      <c r="PAN250" s="3"/>
      <c r="PAO250" s="3"/>
      <c r="PAP250" s="3"/>
      <c r="PAQ250" s="3"/>
      <c r="PAR250" s="3"/>
      <c r="PAS250" s="3"/>
      <c r="PAT250" s="3"/>
      <c r="PAU250" s="3"/>
      <c r="PAV250" s="3"/>
      <c r="PAW250" s="3"/>
      <c r="PAX250" s="3"/>
      <c r="PAY250" s="3"/>
      <c r="PAZ250" s="3"/>
      <c r="PBA250" s="3"/>
      <c r="PBB250" s="3"/>
      <c r="PBC250" s="3"/>
      <c r="PBD250" s="3"/>
      <c r="PBE250" s="3"/>
      <c r="PBF250" s="3"/>
      <c r="PBG250" s="3"/>
      <c r="PBH250" s="3"/>
      <c r="PBI250" s="3"/>
      <c r="PBJ250" s="3"/>
      <c r="PBK250" s="3"/>
      <c r="PBL250" s="3"/>
      <c r="PBM250" s="3"/>
      <c r="PBN250" s="3"/>
      <c r="PBO250" s="3"/>
      <c r="PBP250" s="3"/>
      <c r="PBQ250" s="3"/>
      <c r="PBR250" s="3"/>
      <c r="PBS250" s="3"/>
      <c r="PBT250" s="3"/>
      <c r="PBU250" s="3"/>
      <c r="PBV250" s="3"/>
      <c r="PBW250" s="3"/>
      <c r="PBX250" s="3"/>
      <c r="PBY250" s="3"/>
      <c r="PBZ250" s="3"/>
      <c r="PCA250" s="3"/>
      <c r="PCB250" s="3"/>
      <c r="PCC250" s="3"/>
      <c r="PCD250" s="3"/>
      <c r="PCE250" s="3"/>
      <c r="PCF250" s="3"/>
      <c r="PCG250" s="3"/>
      <c r="PCH250" s="3"/>
      <c r="PCI250" s="3"/>
      <c r="PCJ250" s="3"/>
      <c r="PCK250" s="3"/>
      <c r="PCL250" s="3"/>
      <c r="PCM250" s="3"/>
      <c r="PCN250" s="3"/>
      <c r="PCO250" s="3"/>
      <c r="PCP250" s="3"/>
      <c r="PCQ250" s="3"/>
      <c r="PCR250" s="3"/>
      <c r="PCS250" s="3"/>
      <c r="PCT250" s="3"/>
      <c r="PCU250" s="3"/>
      <c r="PCV250" s="3"/>
      <c r="PCW250" s="3"/>
      <c r="PCX250" s="3"/>
      <c r="PCY250" s="3"/>
      <c r="PCZ250" s="3"/>
      <c r="PDA250" s="3"/>
      <c r="PDB250" s="3"/>
      <c r="PDC250" s="3"/>
      <c r="PDD250" s="3"/>
      <c r="PDE250" s="3"/>
      <c r="PDF250" s="3"/>
      <c r="PDG250" s="3"/>
      <c r="PDH250" s="3"/>
      <c r="PDI250" s="3"/>
      <c r="PDJ250" s="3"/>
      <c r="PDK250" s="3"/>
      <c r="PDL250" s="3"/>
      <c r="PDM250" s="3"/>
      <c r="PDN250" s="3"/>
      <c r="PDO250" s="3"/>
      <c r="PDP250" s="3"/>
      <c r="PDQ250" s="3"/>
      <c r="PDR250" s="3"/>
      <c r="PDS250" s="3"/>
      <c r="PDT250" s="3"/>
      <c r="PDU250" s="3"/>
      <c r="PDV250" s="3"/>
      <c r="PDW250" s="3"/>
      <c r="PDX250" s="3"/>
      <c r="PDY250" s="3"/>
      <c r="PDZ250" s="3"/>
      <c r="PEA250" s="3"/>
      <c r="PEB250" s="3"/>
      <c r="PEC250" s="3"/>
      <c r="PED250" s="3"/>
      <c r="PEE250" s="3"/>
      <c r="PEF250" s="3"/>
      <c r="PEG250" s="3"/>
      <c r="PEH250" s="3"/>
      <c r="PEI250" s="3"/>
      <c r="PEJ250" s="3"/>
      <c r="PEK250" s="3"/>
      <c r="PEL250" s="3"/>
      <c r="PEM250" s="3"/>
      <c r="PEN250" s="3"/>
      <c r="PEO250" s="3"/>
      <c r="PEP250" s="3"/>
      <c r="PEQ250" s="3"/>
      <c r="PER250" s="3"/>
      <c r="PES250" s="3"/>
      <c r="PET250" s="3"/>
      <c r="PEU250" s="3"/>
      <c r="PEV250" s="3"/>
      <c r="PEW250" s="3"/>
      <c r="PEX250" s="3"/>
      <c r="PEY250" s="3"/>
      <c r="PEZ250" s="3"/>
      <c r="PFA250" s="3"/>
      <c r="PFB250" s="3"/>
      <c r="PFC250" s="3"/>
      <c r="PFD250" s="3"/>
      <c r="PFE250" s="3"/>
      <c r="PFF250" s="3"/>
      <c r="PFG250" s="3"/>
      <c r="PFH250" s="3"/>
      <c r="PFI250" s="3"/>
      <c r="PFJ250" s="3"/>
      <c r="PFK250" s="3"/>
      <c r="PFL250" s="3"/>
      <c r="PFM250" s="3"/>
      <c r="PFN250" s="3"/>
      <c r="PFO250" s="3"/>
      <c r="PFP250" s="3"/>
      <c r="PFQ250" s="3"/>
      <c r="PFR250" s="3"/>
      <c r="PFS250" s="3"/>
      <c r="PFT250" s="3"/>
      <c r="PFU250" s="3"/>
      <c r="PFV250" s="3"/>
      <c r="PFW250" s="3"/>
      <c r="PFX250" s="3"/>
      <c r="PFY250" s="3"/>
      <c r="PFZ250" s="3"/>
      <c r="PGA250" s="3"/>
      <c r="PGB250" s="3"/>
      <c r="PGC250" s="3"/>
      <c r="PGD250" s="3"/>
      <c r="PGE250" s="3"/>
      <c r="PGF250" s="3"/>
      <c r="PGG250" s="3"/>
      <c r="PGH250" s="3"/>
      <c r="PGI250" s="3"/>
      <c r="PGJ250" s="3"/>
      <c r="PGK250" s="3"/>
      <c r="PGL250" s="3"/>
      <c r="PGM250" s="3"/>
      <c r="PGN250" s="3"/>
      <c r="PGO250" s="3"/>
      <c r="PGP250" s="3"/>
      <c r="PGQ250" s="3"/>
      <c r="PGR250" s="3"/>
      <c r="PGS250" s="3"/>
      <c r="PGT250" s="3"/>
      <c r="PGU250" s="3"/>
      <c r="PGV250" s="3"/>
      <c r="PGW250" s="3"/>
      <c r="PGX250" s="3"/>
      <c r="PGY250" s="3"/>
      <c r="PGZ250" s="3"/>
      <c r="PHA250" s="3"/>
      <c r="PHB250" s="3"/>
      <c r="PHC250" s="3"/>
      <c r="PHD250" s="3"/>
      <c r="PHE250" s="3"/>
      <c r="PHF250" s="3"/>
      <c r="PHG250" s="3"/>
      <c r="PHH250" s="3"/>
      <c r="PHI250" s="3"/>
      <c r="PHJ250" s="3"/>
      <c r="PHK250" s="3"/>
      <c r="PHL250" s="3"/>
      <c r="PHM250" s="3"/>
      <c r="PHN250" s="3"/>
      <c r="PHO250" s="3"/>
      <c r="PHP250" s="3"/>
      <c r="PHQ250" s="3"/>
      <c r="PHR250" s="3"/>
      <c r="PHS250" s="3"/>
      <c r="PHT250" s="3"/>
      <c r="PHU250" s="3"/>
      <c r="PHV250" s="3"/>
      <c r="PHW250" s="3"/>
      <c r="PHX250" s="3"/>
      <c r="PHY250" s="3"/>
      <c r="PHZ250" s="3"/>
      <c r="PIA250" s="3"/>
      <c r="PIB250" s="3"/>
      <c r="PIC250" s="3"/>
      <c r="PID250" s="3"/>
      <c r="PIE250" s="3"/>
      <c r="PIF250" s="3"/>
      <c r="PIG250" s="3"/>
      <c r="PIH250" s="3"/>
      <c r="PII250" s="3"/>
      <c r="PIJ250" s="3"/>
      <c r="PIK250" s="3"/>
      <c r="PIL250" s="3"/>
      <c r="PIM250" s="3"/>
      <c r="PIN250" s="3"/>
      <c r="PIO250" s="3"/>
      <c r="PIP250" s="3"/>
      <c r="PIQ250" s="3"/>
      <c r="PIR250" s="3"/>
      <c r="PIS250" s="3"/>
      <c r="PIT250" s="3"/>
      <c r="PIU250" s="3"/>
      <c r="PIV250" s="3"/>
      <c r="PIW250" s="3"/>
      <c r="PIX250" s="3"/>
      <c r="PIY250" s="3"/>
      <c r="PIZ250" s="3"/>
      <c r="PJA250" s="3"/>
      <c r="PJB250" s="3"/>
      <c r="PJC250" s="3"/>
      <c r="PJD250" s="3"/>
      <c r="PJE250" s="3"/>
      <c r="PJF250" s="3"/>
      <c r="PJG250" s="3"/>
      <c r="PJH250" s="3"/>
      <c r="PJI250" s="3"/>
      <c r="PJJ250" s="3"/>
      <c r="PJK250" s="3"/>
      <c r="PJL250" s="3"/>
      <c r="PJM250" s="3"/>
      <c r="PJN250" s="3"/>
      <c r="PJO250" s="3"/>
      <c r="PJP250" s="3"/>
      <c r="PJQ250" s="3"/>
      <c r="PJR250" s="3"/>
      <c r="PJS250" s="3"/>
      <c r="PJT250" s="3"/>
      <c r="PJU250" s="3"/>
      <c r="PJV250" s="3"/>
      <c r="PJW250" s="3"/>
      <c r="PJX250" s="3"/>
      <c r="PJY250" s="3"/>
      <c r="PJZ250" s="3"/>
      <c r="PKA250" s="3"/>
      <c r="PKB250" s="3"/>
      <c r="PKC250" s="3"/>
      <c r="PKD250" s="3"/>
      <c r="PKE250" s="3"/>
      <c r="PKF250" s="3"/>
      <c r="PKG250" s="3"/>
      <c r="PKH250" s="3"/>
      <c r="PKI250" s="3"/>
      <c r="PKJ250" s="3"/>
      <c r="PKK250" s="3"/>
      <c r="PKL250" s="3"/>
      <c r="PKM250" s="3"/>
      <c r="PKN250" s="3"/>
      <c r="PKO250" s="3"/>
      <c r="PKP250" s="3"/>
      <c r="PKQ250" s="3"/>
      <c r="PKR250" s="3"/>
      <c r="PKS250" s="3"/>
      <c r="PKT250" s="3"/>
      <c r="PKU250" s="3"/>
      <c r="PKV250" s="3"/>
      <c r="PKW250" s="3"/>
      <c r="PKX250" s="3"/>
      <c r="PKY250" s="3"/>
      <c r="PKZ250" s="3"/>
      <c r="PLA250" s="3"/>
      <c r="PLB250" s="3"/>
      <c r="PLC250" s="3"/>
      <c r="PLD250" s="3"/>
      <c r="PLE250" s="3"/>
      <c r="PLF250" s="3"/>
      <c r="PLG250" s="3"/>
      <c r="PLH250" s="3"/>
      <c r="PLI250" s="3"/>
      <c r="PLJ250" s="3"/>
      <c r="PLK250" s="3"/>
      <c r="PLL250" s="3"/>
      <c r="PLM250" s="3"/>
      <c r="PLN250" s="3"/>
      <c r="PLO250" s="3"/>
      <c r="PLP250" s="3"/>
      <c r="PLQ250" s="3"/>
      <c r="PLR250" s="3"/>
      <c r="PLS250" s="3"/>
      <c r="PLT250" s="3"/>
      <c r="PLU250" s="3"/>
      <c r="PLV250" s="3"/>
      <c r="PLW250" s="3"/>
      <c r="PLX250" s="3"/>
      <c r="PLY250" s="3"/>
      <c r="PLZ250" s="3"/>
      <c r="PMA250" s="3"/>
      <c r="PMB250" s="3"/>
      <c r="PMC250" s="3"/>
      <c r="PMD250" s="3"/>
      <c r="PME250" s="3"/>
      <c r="PMF250" s="3"/>
      <c r="PMG250" s="3"/>
      <c r="PMH250" s="3"/>
      <c r="PMI250" s="3"/>
      <c r="PMJ250" s="3"/>
      <c r="PMK250" s="3"/>
      <c r="PML250" s="3"/>
      <c r="PMM250" s="3"/>
      <c r="PMN250" s="3"/>
      <c r="PMO250" s="3"/>
      <c r="PMP250" s="3"/>
      <c r="PMQ250" s="3"/>
      <c r="PMR250" s="3"/>
      <c r="PMS250" s="3"/>
      <c r="PMT250" s="3"/>
      <c r="PMU250" s="3"/>
      <c r="PMV250" s="3"/>
      <c r="PMW250" s="3"/>
      <c r="PMX250" s="3"/>
      <c r="PMY250" s="3"/>
      <c r="PMZ250" s="3"/>
      <c r="PNA250" s="3"/>
      <c r="PNB250" s="3"/>
      <c r="PNC250" s="3"/>
      <c r="PND250" s="3"/>
      <c r="PNE250" s="3"/>
      <c r="PNF250" s="3"/>
      <c r="PNG250" s="3"/>
      <c r="PNH250" s="3"/>
      <c r="PNI250" s="3"/>
      <c r="PNJ250" s="3"/>
      <c r="PNK250" s="3"/>
      <c r="PNL250" s="3"/>
      <c r="PNM250" s="3"/>
      <c r="PNN250" s="3"/>
      <c r="PNO250" s="3"/>
      <c r="PNP250" s="3"/>
      <c r="PNQ250" s="3"/>
      <c r="PNR250" s="3"/>
      <c r="PNS250" s="3"/>
      <c r="PNT250" s="3"/>
      <c r="PNU250" s="3"/>
      <c r="PNV250" s="3"/>
      <c r="PNW250" s="3"/>
      <c r="PNX250" s="3"/>
      <c r="PNY250" s="3"/>
      <c r="PNZ250" s="3"/>
      <c r="POA250" s="3"/>
      <c r="POB250" s="3"/>
      <c r="POC250" s="3"/>
      <c r="POD250" s="3"/>
      <c r="POE250" s="3"/>
      <c r="POF250" s="3"/>
      <c r="POG250" s="3"/>
      <c r="POH250" s="3"/>
      <c r="POI250" s="3"/>
      <c r="POJ250" s="3"/>
      <c r="POK250" s="3"/>
      <c r="POL250" s="3"/>
      <c r="POM250" s="3"/>
      <c r="PON250" s="3"/>
      <c r="POO250" s="3"/>
      <c r="POP250" s="3"/>
      <c r="POQ250" s="3"/>
      <c r="POR250" s="3"/>
      <c r="POS250" s="3"/>
      <c r="POT250" s="3"/>
      <c r="POU250" s="3"/>
      <c r="POV250" s="3"/>
      <c r="POW250" s="3"/>
      <c r="POX250" s="3"/>
      <c r="POY250" s="3"/>
      <c r="POZ250" s="3"/>
      <c r="PPA250" s="3"/>
      <c r="PPB250" s="3"/>
      <c r="PPC250" s="3"/>
      <c r="PPD250" s="3"/>
      <c r="PPE250" s="3"/>
      <c r="PPF250" s="3"/>
      <c r="PPG250" s="3"/>
      <c r="PPH250" s="3"/>
      <c r="PPI250" s="3"/>
      <c r="PPJ250" s="3"/>
      <c r="PPK250" s="3"/>
      <c r="PPL250" s="3"/>
      <c r="PPM250" s="3"/>
      <c r="PPN250" s="3"/>
      <c r="PPO250" s="3"/>
      <c r="PPP250" s="3"/>
      <c r="PPQ250" s="3"/>
      <c r="PPR250" s="3"/>
      <c r="PPS250" s="3"/>
      <c r="PPT250" s="3"/>
      <c r="PPU250" s="3"/>
      <c r="PPV250" s="3"/>
      <c r="PPW250" s="3"/>
      <c r="PPX250" s="3"/>
      <c r="PPY250" s="3"/>
      <c r="PPZ250" s="3"/>
      <c r="PQA250" s="3"/>
      <c r="PQB250" s="3"/>
      <c r="PQC250" s="3"/>
      <c r="PQD250" s="3"/>
      <c r="PQE250" s="3"/>
      <c r="PQF250" s="3"/>
      <c r="PQG250" s="3"/>
      <c r="PQH250" s="3"/>
      <c r="PQI250" s="3"/>
      <c r="PQJ250" s="3"/>
      <c r="PQK250" s="3"/>
      <c r="PQL250" s="3"/>
      <c r="PQM250" s="3"/>
      <c r="PQN250" s="3"/>
      <c r="PQO250" s="3"/>
      <c r="PQP250" s="3"/>
      <c r="PQQ250" s="3"/>
      <c r="PQR250" s="3"/>
      <c r="PQS250" s="3"/>
      <c r="PQT250" s="3"/>
      <c r="PQU250" s="3"/>
      <c r="PQV250" s="3"/>
      <c r="PQW250" s="3"/>
      <c r="PQX250" s="3"/>
      <c r="PQY250" s="3"/>
      <c r="PQZ250" s="3"/>
      <c r="PRA250" s="3"/>
      <c r="PRB250" s="3"/>
      <c r="PRC250" s="3"/>
      <c r="PRD250" s="3"/>
      <c r="PRE250" s="3"/>
      <c r="PRF250" s="3"/>
      <c r="PRG250" s="3"/>
      <c r="PRH250" s="3"/>
      <c r="PRI250" s="3"/>
      <c r="PRJ250" s="3"/>
      <c r="PRK250" s="3"/>
      <c r="PRL250" s="3"/>
      <c r="PRM250" s="3"/>
      <c r="PRN250" s="3"/>
      <c r="PRO250" s="3"/>
      <c r="PRP250" s="3"/>
      <c r="PRQ250" s="3"/>
      <c r="PRR250" s="3"/>
      <c r="PRS250" s="3"/>
      <c r="PRT250" s="3"/>
      <c r="PRU250" s="3"/>
      <c r="PRV250" s="3"/>
      <c r="PRW250" s="3"/>
      <c r="PRX250" s="3"/>
      <c r="PRY250" s="3"/>
      <c r="PRZ250" s="3"/>
      <c r="PSA250" s="3"/>
      <c r="PSB250" s="3"/>
      <c r="PSC250" s="3"/>
      <c r="PSD250" s="3"/>
      <c r="PSE250" s="3"/>
      <c r="PSF250" s="3"/>
      <c r="PSG250" s="3"/>
      <c r="PSH250" s="3"/>
      <c r="PSI250" s="3"/>
      <c r="PSJ250" s="3"/>
      <c r="PSK250" s="3"/>
      <c r="PSL250" s="3"/>
      <c r="PSM250" s="3"/>
      <c r="PSN250" s="3"/>
      <c r="PSO250" s="3"/>
      <c r="PSP250" s="3"/>
      <c r="PSQ250" s="3"/>
      <c r="PSR250" s="3"/>
      <c r="PSS250" s="3"/>
      <c r="PST250" s="3"/>
      <c r="PSU250" s="3"/>
      <c r="PSV250" s="3"/>
      <c r="PSW250" s="3"/>
      <c r="PSX250" s="3"/>
      <c r="PSY250" s="3"/>
      <c r="PSZ250" s="3"/>
      <c r="PTA250" s="3"/>
      <c r="PTB250" s="3"/>
      <c r="PTC250" s="3"/>
      <c r="PTD250" s="3"/>
      <c r="PTE250" s="3"/>
      <c r="PTF250" s="3"/>
      <c r="PTG250" s="3"/>
      <c r="PTH250" s="3"/>
      <c r="PTI250" s="3"/>
      <c r="PTJ250" s="3"/>
      <c r="PTK250" s="3"/>
      <c r="PTL250" s="3"/>
      <c r="PTM250" s="3"/>
      <c r="PTN250" s="3"/>
      <c r="PTO250" s="3"/>
      <c r="PTP250" s="3"/>
      <c r="PTQ250" s="3"/>
      <c r="PTR250" s="3"/>
      <c r="PTS250" s="3"/>
      <c r="PTT250" s="3"/>
      <c r="PTU250" s="3"/>
      <c r="PTV250" s="3"/>
      <c r="PTW250" s="3"/>
      <c r="PTX250" s="3"/>
      <c r="PTY250" s="3"/>
      <c r="PTZ250" s="3"/>
      <c r="PUA250" s="3"/>
      <c r="PUB250" s="3"/>
      <c r="PUC250" s="3"/>
      <c r="PUD250" s="3"/>
      <c r="PUE250" s="3"/>
      <c r="PUF250" s="3"/>
      <c r="PUG250" s="3"/>
      <c r="PUH250" s="3"/>
      <c r="PUI250" s="3"/>
      <c r="PUJ250" s="3"/>
      <c r="PUK250" s="3"/>
      <c r="PUL250" s="3"/>
      <c r="PUM250" s="3"/>
      <c r="PUN250" s="3"/>
      <c r="PUO250" s="3"/>
      <c r="PUP250" s="3"/>
      <c r="PUQ250" s="3"/>
      <c r="PUR250" s="3"/>
      <c r="PUS250" s="3"/>
      <c r="PUT250" s="3"/>
      <c r="PUU250" s="3"/>
      <c r="PUV250" s="3"/>
      <c r="PUW250" s="3"/>
      <c r="PUX250" s="3"/>
      <c r="PUY250" s="3"/>
      <c r="PUZ250" s="3"/>
      <c r="PVA250" s="3"/>
      <c r="PVB250" s="3"/>
      <c r="PVC250" s="3"/>
      <c r="PVD250" s="3"/>
      <c r="PVE250" s="3"/>
      <c r="PVF250" s="3"/>
      <c r="PVG250" s="3"/>
      <c r="PVH250" s="3"/>
      <c r="PVI250" s="3"/>
      <c r="PVJ250" s="3"/>
      <c r="PVK250" s="3"/>
      <c r="PVL250" s="3"/>
      <c r="PVM250" s="3"/>
      <c r="PVN250" s="3"/>
      <c r="PVO250" s="3"/>
      <c r="PVP250" s="3"/>
      <c r="PVQ250" s="3"/>
      <c r="PVR250" s="3"/>
      <c r="PVS250" s="3"/>
      <c r="PVT250" s="3"/>
      <c r="PVU250" s="3"/>
      <c r="PVV250" s="3"/>
      <c r="PVW250" s="3"/>
      <c r="PVX250" s="3"/>
      <c r="PVY250" s="3"/>
      <c r="PVZ250" s="3"/>
      <c r="PWA250" s="3"/>
      <c r="PWB250" s="3"/>
      <c r="PWC250" s="3"/>
      <c r="PWD250" s="3"/>
      <c r="PWE250" s="3"/>
      <c r="PWF250" s="3"/>
      <c r="PWG250" s="3"/>
      <c r="PWH250" s="3"/>
      <c r="PWI250" s="3"/>
      <c r="PWJ250" s="3"/>
      <c r="PWK250" s="3"/>
      <c r="PWL250" s="3"/>
      <c r="PWM250" s="3"/>
      <c r="PWN250" s="3"/>
      <c r="PWO250" s="3"/>
      <c r="PWP250" s="3"/>
      <c r="PWQ250" s="3"/>
      <c r="PWR250" s="3"/>
      <c r="PWS250" s="3"/>
      <c r="PWT250" s="3"/>
      <c r="PWU250" s="3"/>
      <c r="PWV250" s="3"/>
      <c r="PWW250" s="3"/>
      <c r="PWX250" s="3"/>
      <c r="PWY250" s="3"/>
      <c r="PWZ250" s="3"/>
      <c r="PXA250" s="3"/>
      <c r="PXB250" s="3"/>
      <c r="PXC250" s="3"/>
      <c r="PXD250" s="3"/>
      <c r="PXE250" s="3"/>
      <c r="PXF250" s="3"/>
      <c r="PXG250" s="3"/>
      <c r="PXH250" s="3"/>
      <c r="PXI250" s="3"/>
      <c r="PXJ250" s="3"/>
      <c r="PXK250" s="3"/>
      <c r="PXL250" s="3"/>
      <c r="PXM250" s="3"/>
      <c r="PXN250" s="3"/>
      <c r="PXO250" s="3"/>
      <c r="PXP250" s="3"/>
      <c r="PXQ250" s="3"/>
      <c r="PXR250" s="3"/>
      <c r="PXS250" s="3"/>
      <c r="PXT250" s="3"/>
      <c r="PXU250" s="3"/>
      <c r="PXV250" s="3"/>
      <c r="PXW250" s="3"/>
      <c r="PXX250" s="3"/>
      <c r="PXY250" s="3"/>
      <c r="PXZ250" s="3"/>
      <c r="PYA250" s="3"/>
      <c r="PYB250" s="3"/>
      <c r="PYC250" s="3"/>
      <c r="PYD250" s="3"/>
      <c r="PYE250" s="3"/>
      <c r="PYF250" s="3"/>
      <c r="PYG250" s="3"/>
      <c r="PYH250" s="3"/>
      <c r="PYI250" s="3"/>
      <c r="PYJ250" s="3"/>
      <c r="PYK250" s="3"/>
      <c r="PYL250" s="3"/>
      <c r="PYM250" s="3"/>
      <c r="PYN250" s="3"/>
      <c r="PYO250" s="3"/>
      <c r="PYP250" s="3"/>
      <c r="PYQ250" s="3"/>
      <c r="PYR250" s="3"/>
      <c r="PYS250" s="3"/>
      <c r="PYT250" s="3"/>
      <c r="PYU250" s="3"/>
      <c r="PYV250" s="3"/>
      <c r="PYW250" s="3"/>
      <c r="PYX250" s="3"/>
      <c r="PYY250" s="3"/>
      <c r="PYZ250" s="3"/>
      <c r="PZA250" s="3"/>
      <c r="PZB250" s="3"/>
      <c r="PZC250" s="3"/>
      <c r="PZD250" s="3"/>
      <c r="PZE250" s="3"/>
      <c r="PZF250" s="3"/>
      <c r="PZG250" s="3"/>
      <c r="PZH250" s="3"/>
      <c r="PZI250" s="3"/>
      <c r="PZJ250" s="3"/>
      <c r="PZK250" s="3"/>
      <c r="PZL250" s="3"/>
      <c r="PZM250" s="3"/>
      <c r="PZN250" s="3"/>
      <c r="PZO250" s="3"/>
      <c r="PZP250" s="3"/>
      <c r="PZQ250" s="3"/>
      <c r="PZR250" s="3"/>
      <c r="PZS250" s="3"/>
      <c r="PZT250" s="3"/>
      <c r="PZU250" s="3"/>
      <c r="PZV250" s="3"/>
      <c r="PZW250" s="3"/>
      <c r="PZX250" s="3"/>
      <c r="PZY250" s="3"/>
      <c r="PZZ250" s="3"/>
      <c r="QAA250" s="3"/>
      <c r="QAB250" s="3"/>
      <c r="QAC250" s="3"/>
      <c r="QAD250" s="3"/>
      <c r="QAE250" s="3"/>
      <c r="QAF250" s="3"/>
      <c r="QAG250" s="3"/>
      <c r="QAH250" s="3"/>
      <c r="QAI250" s="3"/>
      <c r="QAJ250" s="3"/>
      <c r="QAK250" s="3"/>
      <c r="QAL250" s="3"/>
      <c r="QAM250" s="3"/>
      <c r="QAN250" s="3"/>
      <c r="QAO250" s="3"/>
      <c r="QAP250" s="3"/>
      <c r="QAQ250" s="3"/>
      <c r="QAR250" s="3"/>
      <c r="QAS250" s="3"/>
      <c r="QAT250" s="3"/>
      <c r="QAU250" s="3"/>
      <c r="QAV250" s="3"/>
      <c r="QAW250" s="3"/>
      <c r="QAX250" s="3"/>
      <c r="QAY250" s="3"/>
      <c r="QAZ250" s="3"/>
      <c r="QBA250" s="3"/>
      <c r="QBB250" s="3"/>
      <c r="QBC250" s="3"/>
      <c r="QBD250" s="3"/>
      <c r="QBE250" s="3"/>
      <c r="QBF250" s="3"/>
      <c r="QBG250" s="3"/>
      <c r="QBH250" s="3"/>
      <c r="QBI250" s="3"/>
      <c r="QBJ250" s="3"/>
      <c r="QBK250" s="3"/>
      <c r="QBL250" s="3"/>
      <c r="QBM250" s="3"/>
      <c r="QBN250" s="3"/>
      <c r="QBO250" s="3"/>
      <c r="QBP250" s="3"/>
      <c r="QBQ250" s="3"/>
      <c r="QBR250" s="3"/>
      <c r="QBS250" s="3"/>
      <c r="QBT250" s="3"/>
      <c r="QBU250" s="3"/>
      <c r="QBV250" s="3"/>
      <c r="QBW250" s="3"/>
      <c r="QBX250" s="3"/>
      <c r="QBY250" s="3"/>
      <c r="QBZ250" s="3"/>
      <c r="QCA250" s="3"/>
      <c r="QCB250" s="3"/>
      <c r="QCC250" s="3"/>
      <c r="QCD250" s="3"/>
      <c r="QCE250" s="3"/>
      <c r="QCF250" s="3"/>
      <c r="QCG250" s="3"/>
      <c r="QCH250" s="3"/>
      <c r="QCI250" s="3"/>
      <c r="QCJ250" s="3"/>
      <c r="QCK250" s="3"/>
      <c r="QCL250" s="3"/>
      <c r="QCM250" s="3"/>
      <c r="QCN250" s="3"/>
      <c r="QCO250" s="3"/>
      <c r="QCP250" s="3"/>
      <c r="QCQ250" s="3"/>
      <c r="QCR250" s="3"/>
      <c r="QCS250" s="3"/>
      <c r="QCT250" s="3"/>
      <c r="QCU250" s="3"/>
      <c r="QCV250" s="3"/>
      <c r="QCW250" s="3"/>
      <c r="QCX250" s="3"/>
      <c r="QCY250" s="3"/>
      <c r="QCZ250" s="3"/>
      <c r="QDA250" s="3"/>
      <c r="QDB250" s="3"/>
      <c r="QDC250" s="3"/>
      <c r="QDD250" s="3"/>
      <c r="QDE250" s="3"/>
      <c r="QDF250" s="3"/>
      <c r="QDG250" s="3"/>
      <c r="QDH250" s="3"/>
      <c r="QDI250" s="3"/>
      <c r="QDJ250" s="3"/>
      <c r="QDK250" s="3"/>
      <c r="QDL250" s="3"/>
      <c r="QDM250" s="3"/>
      <c r="QDN250" s="3"/>
      <c r="QDO250" s="3"/>
      <c r="QDP250" s="3"/>
      <c r="QDQ250" s="3"/>
      <c r="QDR250" s="3"/>
      <c r="QDS250" s="3"/>
      <c r="QDT250" s="3"/>
      <c r="QDU250" s="3"/>
      <c r="QDV250" s="3"/>
      <c r="QDW250" s="3"/>
      <c r="QDX250" s="3"/>
      <c r="QDY250" s="3"/>
      <c r="QDZ250" s="3"/>
      <c r="QEA250" s="3"/>
      <c r="QEB250" s="3"/>
      <c r="QEC250" s="3"/>
      <c r="QED250" s="3"/>
      <c r="QEE250" s="3"/>
      <c r="QEF250" s="3"/>
      <c r="QEG250" s="3"/>
      <c r="QEH250" s="3"/>
      <c r="QEI250" s="3"/>
      <c r="QEJ250" s="3"/>
      <c r="QEK250" s="3"/>
      <c r="QEL250" s="3"/>
      <c r="QEM250" s="3"/>
      <c r="QEN250" s="3"/>
      <c r="QEO250" s="3"/>
      <c r="QEP250" s="3"/>
      <c r="QEQ250" s="3"/>
      <c r="QER250" s="3"/>
      <c r="QES250" s="3"/>
      <c r="QET250" s="3"/>
      <c r="QEU250" s="3"/>
      <c r="QEV250" s="3"/>
      <c r="QEW250" s="3"/>
      <c r="QEX250" s="3"/>
      <c r="QEY250" s="3"/>
      <c r="QEZ250" s="3"/>
      <c r="QFA250" s="3"/>
      <c r="QFB250" s="3"/>
      <c r="QFC250" s="3"/>
      <c r="QFD250" s="3"/>
      <c r="QFE250" s="3"/>
      <c r="QFF250" s="3"/>
      <c r="QFG250" s="3"/>
      <c r="QFH250" s="3"/>
      <c r="QFI250" s="3"/>
      <c r="QFJ250" s="3"/>
      <c r="QFK250" s="3"/>
      <c r="QFL250" s="3"/>
      <c r="QFM250" s="3"/>
      <c r="QFN250" s="3"/>
      <c r="QFO250" s="3"/>
      <c r="QFP250" s="3"/>
      <c r="QFQ250" s="3"/>
      <c r="QFR250" s="3"/>
      <c r="QFS250" s="3"/>
      <c r="QFT250" s="3"/>
      <c r="QFU250" s="3"/>
      <c r="QFV250" s="3"/>
      <c r="QFW250" s="3"/>
      <c r="QFX250" s="3"/>
      <c r="QFY250" s="3"/>
      <c r="QFZ250" s="3"/>
      <c r="QGA250" s="3"/>
      <c r="QGB250" s="3"/>
      <c r="QGC250" s="3"/>
      <c r="QGD250" s="3"/>
      <c r="QGE250" s="3"/>
      <c r="QGF250" s="3"/>
      <c r="QGG250" s="3"/>
      <c r="QGH250" s="3"/>
      <c r="QGI250" s="3"/>
      <c r="QGJ250" s="3"/>
      <c r="QGK250" s="3"/>
      <c r="QGL250" s="3"/>
      <c r="QGM250" s="3"/>
      <c r="QGN250" s="3"/>
      <c r="QGO250" s="3"/>
      <c r="QGP250" s="3"/>
      <c r="QGQ250" s="3"/>
      <c r="QGR250" s="3"/>
      <c r="QGS250" s="3"/>
      <c r="QGT250" s="3"/>
      <c r="QGU250" s="3"/>
      <c r="QGV250" s="3"/>
      <c r="QGW250" s="3"/>
      <c r="QGX250" s="3"/>
      <c r="QGY250" s="3"/>
      <c r="QGZ250" s="3"/>
      <c r="QHA250" s="3"/>
      <c r="QHB250" s="3"/>
      <c r="QHC250" s="3"/>
      <c r="QHD250" s="3"/>
      <c r="QHE250" s="3"/>
      <c r="QHF250" s="3"/>
      <c r="QHG250" s="3"/>
      <c r="QHH250" s="3"/>
      <c r="QHI250" s="3"/>
      <c r="QHJ250" s="3"/>
      <c r="QHK250" s="3"/>
      <c r="QHL250" s="3"/>
      <c r="QHM250" s="3"/>
      <c r="QHN250" s="3"/>
      <c r="QHO250" s="3"/>
      <c r="QHP250" s="3"/>
      <c r="QHQ250" s="3"/>
      <c r="QHR250" s="3"/>
      <c r="QHS250" s="3"/>
      <c r="QHT250" s="3"/>
      <c r="QHU250" s="3"/>
      <c r="QHV250" s="3"/>
      <c r="QHW250" s="3"/>
      <c r="QHX250" s="3"/>
      <c r="QHY250" s="3"/>
      <c r="QHZ250" s="3"/>
      <c r="QIA250" s="3"/>
      <c r="QIB250" s="3"/>
      <c r="QIC250" s="3"/>
      <c r="QID250" s="3"/>
      <c r="QIE250" s="3"/>
      <c r="QIF250" s="3"/>
      <c r="QIG250" s="3"/>
      <c r="QIH250" s="3"/>
      <c r="QII250" s="3"/>
      <c r="QIJ250" s="3"/>
      <c r="QIK250" s="3"/>
      <c r="QIL250" s="3"/>
      <c r="QIM250" s="3"/>
      <c r="QIN250" s="3"/>
      <c r="QIO250" s="3"/>
      <c r="QIP250" s="3"/>
      <c r="QIQ250" s="3"/>
      <c r="QIR250" s="3"/>
      <c r="QIS250" s="3"/>
      <c r="QIT250" s="3"/>
      <c r="QIU250" s="3"/>
      <c r="QIV250" s="3"/>
      <c r="QIW250" s="3"/>
      <c r="QIX250" s="3"/>
      <c r="QIY250" s="3"/>
      <c r="QIZ250" s="3"/>
      <c r="QJA250" s="3"/>
      <c r="QJB250" s="3"/>
      <c r="QJC250" s="3"/>
      <c r="QJD250" s="3"/>
      <c r="QJE250" s="3"/>
      <c r="QJF250" s="3"/>
      <c r="QJG250" s="3"/>
      <c r="QJH250" s="3"/>
      <c r="QJI250" s="3"/>
      <c r="QJJ250" s="3"/>
      <c r="QJK250" s="3"/>
      <c r="QJL250" s="3"/>
      <c r="QJM250" s="3"/>
      <c r="QJN250" s="3"/>
      <c r="QJO250" s="3"/>
      <c r="QJP250" s="3"/>
      <c r="QJQ250" s="3"/>
      <c r="QJR250" s="3"/>
      <c r="QJS250" s="3"/>
      <c r="QJT250" s="3"/>
      <c r="QJU250" s="3"/>
      <c r="QJV250" s="3"/>
      <c r="QJW250" s="3"/>
      <c r="QJX250" s="3"/>
      <c r="QJY250" s="3"/>
      <c r="QJZ250" s="3"/>
      <c r="QKA250" s="3"/>
      <c r="QKB250" s="3"/>
      <c r="QKC250" s="3"/>
      <c r="QKD250" s="3"/>
      <c r="QKE250" s="3"/>
      <c r="QKF250" s="3"/>
      <c r="QKG250" s="3"/>
      <c r="QKH250" s="3"/>
      <c r="QKI250" s="3"/>
      <c r="QKJ250" s="3"/>
      <c r="QKK250" s="3"/>
      <c r="QKL250" s="3"/>
      <c r="QKM250" s="3"/>
      <c r="QKN250" s="3"/>
      <c r="QKO250" s="3"/>
      <c r="QKP250" s="3"/>
      <c r="QKQ250" s="3"/>
      <c r="QKR250" s="3"/>
      <c r="QKS250" s="3"/>
      <c r="QKT250" s="3"/>
      <c r="QKU250" s="3"/>
      <c r="QKV250" s="3"/>
      <c r="QKW250" s="3"/>
      <c r="QKX250" s="3"/>
      <c r="QKY250" s="3"/>
      <c r="QKZ250" s="3"/>
      <c r="QLA250" s="3"/>
      <c r="QLB250" s="3"/>
      <c r="QLC250" s="3"/>
      <c r="QLD250" s="3"/>
      <c r="QLE250" s="3"/>
      <c r="QLF250" s="3"/>
      <c r="QLG250" s="3"/>
      <c r="QLH250" s="3"/>
      <c r="QLI250" s="3"/>
      <c r="QLJ250" s="3"/>
      <c r="QLK250" s="3"/>
      <c r="QLL250" s="3"/>
      <c r="QLM250" s="3"/>
      <c r="QLN250" s="3"/>
      <c r="QLO250" s="3"/>
      <c r="QLP250" s="3"/>
      <c r="QLQ250" s="3"/>
      <c r="QLR250" s="3"/>
      <c r="QLS250" s="3"/>
      <c r="QLT250" s="3"/>
      <c r="QLU250" s="3"/>
      <c r="QLV250" s="3"/>
      <c r="QLW250" s="3"/>
      <c r="QLX250" s="3"/>
      <c r="QLY250" s="3"/>
      <c r="QLZ250" s="3"/>
      <c r="QMA250" s="3"/>
      <c r="QMB250" s="3"/>
      <c r="QMC250" s="3"/>
      <c r="QMD250" s="3"/>
      <c r="QME250" s="3"/>
      <c r="QMF250" s="3"/>
      <c r="QMG250" s="3"/>
      <c r="QMH250" s="3"/>
      <c r="QMI250" s="3"/>
      <c r="QMJ250" s="3"/>
      <c r="QMK250" s="3"/>
      <c r="QML250" s="3"/>
      <c r="QMM250" s="3"/>
      <c r="QMN250" s="3"/>
      <c r="QMO250" s="3"/>
      <c r="QMP250" s="3"/>
      <c r="QMQ250" s="3"/>
      <c r="QMR250" s="3"/>
      <c r="QMS250" s="3"/>
      <c r="QMT250" s="3"/>
      <c r="QMU250" s="3"/>
      <c r="QMV250" s="3"/>
      <c r="QMW250" s="3"/>
      <c r="QMX250" s="3"/>
      <c r="QMY250" s="3"/>
      <c r="QMZ250" s="3"/>
      <c r="QNA250" s="3"/>
      <c r="QNB250" s="3"/>
      <c r="QNC250" s="3"/>
      <c r="QND250" s="3"/>
      <c r="QNE250" s="3"/>
      <c r="QNF250" s="3"/>
      <c r="QNG250" s="3"/>
      <c r="QNH250" s="3"/>
      <c r="QNI250" s="3"/>
      <c r="QNJ250" s="3"/>
      <c r="QNK250" s="3"/>
      <c r="QNL250" s="3"/>
      <c r="QNM250" s="3"/>
      <c r="QNN250" s="3"/>
      <c r="QNO250" s="3"/>
      <c r="QNP250" s="3"/>
      <c r="QNQ250" s="3"/>
      <c r="QNR250" s="3"/>
      <c r="QNS250" s="3"/>
      <c r="QNT250" s="3"/>
      <c r="QNU250" s="3"/>
      <c r="QNV250" s="3"/>
      <c r="QNW250" s="3"/>
      <c r="QNX250" s="3"/>
      <c r="QNY250" s="3"/>
      <c r="QNZ250" s="3"/>
      <c r="QOA250" s="3"/>
      <c r="QOB250" s="3"/>
      <c r="QOC250" s="3"/>
      <c r="QOD250" s="3"/>
      <c r="QOE250" s="3"/>
      <c r="QOF250" s="3"/>
      <c r="QOG250" s="3"/>
      <c r="QOH250" s="3"/>
      <c r="QOI250" s="3"/>
      <c r="QOJ250" s="3"/>
      <c r="QOK250" s="3"/>
      <c r="QOL250" s="3"/>
      <c r="QOM250" s="3"/>
      <c r="QON250" s="3"/>
      <c r="QOO250" s="3"/>
      <c r="QOP250" s="3"/>
      <c r="QOQ250" s="3"/>
      <c r="QOR250" s="3"/>
      <c r="QOS250" s="3"/>
      <c r="QOT250" s="3"/>
      <c r="QOU250" s="3"/>
      <c r="QOV250" s="3"/>
      <c r="QOW250" s="3"/>
      <c r="QOX250" s="3"/>
      <c r="QOY250" s="3"/>
      <c r="QOZ250" s="3"/>
      <c r="QPA250" s="3"/>
      <c r="QPB250" s="3"/>
      <c r="QPC250" s="3"/>
      <c r="QPD250" s="3"/>
      <c r="QPE250" s="3"/>
      <c r="QPF250" s="3"/>
      <c r="QPG250" s="3"/>
      <c r="QPH250" s="3"/>
      <c r="QPI250" s="3"/>
      <c r="QPJ250" s="3"/>
      <c r="QPK250" s="3"/>
      <c r="QPL250" s="3"/>
      <c r="QPM250" s="3"/>
      <c r="QPN250" s="3"/>
      <c r="QPO250" s="3"/>
      <c r="QPP250" s="3"/>
      <c r="QPQ250" s="3"/>
      <c r="QPR250" s="3"/>
      <c r="QPS250" s="3"/>
      <c r="QPT250" s="3"/>
      <c r="QPU250" s="3"/>
      <c r="QPV250" s="3"/>
      <c r="QPW250" s="3"/>
      <c r="QPX250" s="3"/>
      <c r="QPY250" s="3"/>
      <c r="QPZ250" s="3"/>
      <c r="QQA250" s="3"/>
      <c r="QQB250" s="3"/>
      <c r="QQC250" s="3"/>
      <c r="QQD250" s="3"/>
      <c r="QQE250" s="3"/>
      <c r="QQF250" s="3"/>
      <c r="QQG250" s="3"/>
      <c r="QQH250" s="3"/>
      <c r="QQI250" s="3"/>
      <c r="QQJ250" s="3"/>
      <c r="QQK250" s="3"/>
      <c r="QQL250" s="3"/>
      <c r="QQM250" s="3"/>
      <c r="QQN250" s="3"/>
      <c r="QQO250" s="3"/>
      <c r="QQP250" s="3"/>
      <c r="QQQ250" s="3"/>
      <c r="QQR250" s="3"/>
      <c r="QQS250" s="3"/>
      <c r="QQT250" s="3"/>
      <c r="QQU250" s="3"/>
      <c r="QQV250" s="3"/>
      <c r="QQW250" s="3"/>
      <c r="QQX250" s="3"/>
      <c r="QQY250" s="3"/>
      <c r="QQZ250" s="3"/>
      <c r="QRA250" s="3"/>
      <c r="QRB250" s="3"/>
      <c r="QRC250" s="3"/>
      <c r="QRD250" s="3"/>
      <c r="QRE250" s="3"/>
      <c r="QRF250" s="3"/>
      <c r="QRG250" s="3"/>
      <c r="QRH250" s="3"/>
      <c r="QRI250" s="3"/>
      <c r="QRJ250" s="3"/>
      <c r="QRK250" s="3"/>
      <c r="QRL250" s="3"/>
      <c r="QRM250" s="3"/>
      <c r="QRN250" s="3"/>
      <c r="QRO250" s="3"/>
      <c r="QRP250" s="3"/>
      <c r="QRQ250" s="3"/>
      <c r="QRR250" s="3"/>
      <c r="QRS250" s="3"/>
      <c r="QRT250" s="3"/>
      <c r="QRU250" s="3"/>
      <c r="QRV250" s="3"/>
      <c r="QRW250" s="3"/>
      <c r="QRX250" s="3"/>
      <c r="QRY250" s="3"/>
      <c r="QRZ250" s="3"/>
      <c r="QSA250" s="3"/>
      <c r="QSB250" s="3"/>
      <c r="QSC250" s="3"/>
      <c r="QSD250" s="3"/>
      <c r="QSE250" s="3"/>
      <c r="QSF250" s="3"/>
      <c r="QSG250" s="3"/>
      <c r="QSH250" s="3"/>
      <c r="QSI250" s="3"/>
      <c r="QSJ250" s="3"/>
      <c r="QSK250" s="3"/>
      <c r="QSL250" s="3"/>
      <c r="QSM250" s="3"/>
      <c r="QSN250" s="3"/>
      <c r="QSO250" s="3"/>
      <c r="QSP250" s="3"/>
      <c r="QSQ250" s="3"/>
      <c r="QSR250" s="3"/>
      <c r="QSS250" s="3"/>
      <c r="QST250" s="3"/>
      <c r="QSU250" s="3"/>
      <c r="QSV250" s="3"/>
      <c r="QSW250" s="3"/>
      <c r="QSX250" s="3"/>
      <c r="QSY250" s="3"/>
      <c r="QSZ250" s="3"/>
      <c r="QTA250" s="3"/>
      <c r="QTB250" s="3"/>
      <c r="QTC250" s="3"/>
      <c r="QTD250" s="3"/>
      <c r="QTE250" s="3"/>
      <c r="QTF250" s="3"/>
      <c r="QTG250" s="3"/>
      <c r="QTH250" s="3"/>
      <c r="QTI250" s="3"/>
      <c r="QTJ250" s="3"/>
      <c r="QTK250" s="3"/>
      <c r="QTL250" s="3"/>
      <c r="QTM250" s="3"/>
      <c r="QTN250" s="3"/>
      <c r="QTO250" s="3"/>
      <c r="QTP250" s="3"/>
      <c r="QTQ250" s="3"/>
      <c r="QTR250" s="3"/>
      <c r="QTS250" s="3"/>
      <c r="QTT250" s="3"/>
      <c r="QTU250" s="3"/>
      <c r="QTV250" s="3"/>
      <c r="QTW250" s="3"/>
      <c r="QTX250" s="3"/>
      <c r="QTY250" s="3"/>
      <c r="QTZ250" s="3"/>
      <c r="QUA250" s="3"/>
      <c r="QUB250" s="3"/>
      <c r="QUC250" s="3"/>
      <c r="QUD250" s="3"/>
      <c r="QUE250" s="3"/>
      <c r="QUF250" s="3"/>
      <c r="QUG250" s="3"/>
      <c r="QUH250" s="3"/>
      <c r="QUI250" s="3"/>
      <c r="QUJ250" s="3"/>
      <c r="QUK250" s="3"/>
      <c r="QUL250" s="3"/>
      <c r="QUM250" s="3"/>
      <c r="QUN250" s="3"/>
      <c r="QUO250" s="3"/>
      <c r="QUP250" s="3"/>
      <c r="QUQ250" s="3"/>
      <c r="QUR250" s="3"/>
      <c r="QUS250" s="3"/>
      <c r="QUT250" s="3"/>
      <c r="QUU250" s="3"/>
      <c r="QUV250" s="3"/>
      <c r="QUW250" s="3"/>
      <c r="QUX250" s="3"/>
      <c r="QUY250" s="3"/>
      <c r="QUZ250" s="3"/>
      <c r="QVA250" s="3"/>
      <c r="QVB250" s="3"/>
      <c r="QVC250" s="3"/>
      <c r="QVD250" s="3"/>
      <c r="QVE250" s="3"/>
      <c r="QVF250" s="3"/>
      <c r="QVG250" s="3"/>
      <c r="QVH250" s="3"/>
      <c r="QVI250" s="3"/>
      <c r="QVJ250" s="3"/>
      <c r="QVK250" s="3"/>
      <c r="QVL250" s="3"/>
      <c r="QVM250" s="3"/>
      <c r="QVN250" s="3"/>
      <c r="QVO250" s="3"/>
      <c r="QVP250" s="3"/>
      <c r="QVQ250" s="3"/>
      <c r="QVR250" s="3"/>
      <c r="QVS250" s="3"/>
      <c r="QVT250" s="3"/>
      <c r="QVU250" s="3"/>
      <c r="QVV250" s="3"/>
      <c r="QVW250" s="3"/>
      <c r="QVX250" s="3"/>
      <c r="QVY250" s="3"/>
      <c r="QVZ250" s="3"/>
      <c r="QWA250" s="3"/>
      <c r="QWB250" s="3"/>
      <c r="QWC250" s="3"/>
      <c r="QWD250" s="3"/>
      <c r="QWE250" s="3"/>
      <c r="QWF250" s="3"/>
      <c r="QWG250" s="3"/>
      <c r="QWH250" s="3"/>
      <c r="QWI250" s="3"/>
      <c r="QWJ250" s="3"/>
      <c r="QWK250" s="3"/>
      <c r="QWL250" s="3"/>
      <c r="QWM250" s="3"/>
      <c r="QWN250" s="3"/>
      <c r="QWO250" s="3"/>
      <c r="QWP250" s="3"/>
      <c r="QWQ250" s="3"/>
      <c r="QWR250" s="3"/>
      <c r="QWS250" s="3"/>
      <c r="QWT250" s="3"/>
      <c r="QWU250" s="3"/>
      <c r="QWV250" s="3"/>
      <c r="QWW250" s="3"/>
      <c r="QWX250" s="3"/>
      <c r="QWY250" s="3"/>
      <c r="QWZ250" s="3"/>
      <c r="QXA250" s="3"/>
      <c r="QXB250" s="3"/>
      <c r="QXC250" s="3"/>
      <c r="QXD250" s="3"/>
      <c r="QXE250" s="3"/>
      <c r="QXF250" s="3"/>
      <c r="QXG250" s="3"/>
      <c r="QXH250" s="3"/>
      <c r="QXI250" s="3"/>
      <c r="QXJ250" s="3"/>
      <c r="QXK250" s="3"/>
      <c r="QXL250" s="3"/>
      <c r="QXM250" s="3"/>
      <c r="QXN250" s="3"/>
      <c r="QXO250" s="3"/>
      <c r="QXP250" s="3"/>
      <c r="QXQ250" s="3"/>
      <c r="QXR250" s="3"/>
      <c r="QXS250" s="3"/>
      <c r="QXT250" s="3"/>
      <c r="QXU250" s="3"/>
      <c r="QXV250" s="3"/>
      <c r="QXW250" s="3"/>
      <c r="QXX250" s="3"/>
      <c r="QXY250" s="3"/>
      <c r="QXZ250" s="3"/>
      <c r="QYA250" s="3"/>
      <c r="QYB250" s="3"/>
      <c r="QYC250" s="3"/>
      <c r="QYD250" s="3"/>
      <c r="QYE250" s="3"/>
      <c r="QYF250" s="3"/>
      <c r="QYG250" s="3"/>
      <c r="QYH250" s="3"/>
      <c r="QYI250" s="3"/>
      <c r="QYJ250" s="3"/>
      <c r="QYK250" s="3"/>
      <c r="QYL250" s="3"/>
      <c r="QYM250" s="3"/>
      <c r="QYN250" s="3"/>
      <c r="QYO250" s="3"/>
      <c r="QYP250" s="3"/>
      <c r="QYQ250" s="3"/>
      <c r="QYR250" s="3"/>
      <c r="QYS250" s="3"/>
      <c r="QYT250" s="3"/>
      <c r="QYU250" s="3"/>
      <c r="QYV250" s="3"/>
      <c r="QYW250" s="3"/>
      <c r="QYX250" s="3"/>
      <c r="QYY250" s="3"/>
      <c r="QYZ250" s="3"/>
      <c r="QZA250" s="3"/>
      <c r="QZB250" s="3"/>
      <c r="QZC250" s="3"/>
      <c r="QZD250" s="3"/>
      <c r="QZE250" s="3"/>
      <c r="QZF250" s="3"/>
      <c r="QZG250" s="3"/>
      <c r="QZH250" s="3"/>
      <c r="QZI250" s="3"/>
      <c r="QZJ250" s="3"/>
      <c r="QZK250" s="3"/>
      <c r="QZL250" s="3"/>
      <c r="QZM250" s="3"/>
      <c r="QZN250" s="3"/>
      <c r="QZO250" s="3"/>
      <c r="QZP250" s="3"/>
      <c r="QZQ250" s="3"/>
      <c r="QZR250" s="3"/>
      <c r="QZS250" s="3"/>
      <c r="QZT250" s="3"/>
      <c r="QZU250" s="3"/>
      <c r="QZV250" s="3"/>
      <c r="QZW250" s="3"/>
      <c r="QZX250" s="3"/>
      <c r="QZY250" s="3"/>
      <c r="QZZ250" s="3"/>
      <c r="RAA250" s="3"/>
      <c r="RAB250" s="3"/>
      <c r="RAC250" s="3"/>
      <c r="RAD250" s="3"/>
      <c r="RAE250" s="3"/>
      <c r="RAF250" s="3"/>
      <c r="RAG250" s="3"/>
      <c r="RAH250" s="3"/>
      <c r="RAI250" s="3"/>
      <c r="RAJ250" s="3"/>
      <c r="RAK250" s="3"/>
      <c r="RAL250" s="3"/>
      <c r="RAM250" s="3"/>
      <c r="RAN250" s="3"/>
      <c r="RAO250" s="3"/>
      <c r="RAP250" s="3"/>
      <c r="RAQ250" s="3"/>
      <c r="RAR250" s="3"/>
      <c r="RAS250" s="3"/>
      <c r="RAT250" s="3"/>
      <c r="RAU250" s="3"/>
      <c r="RAV250" s="3"/>
      <c r="RAW250" s="3"/>
      <c r="RAX250" s="3"/>
      <c r="RAY250" s="3"/>
      <c r="RAZ250" s="3"/>
      <c r="RBA250" s="3"/>
      <c r="RBB250" s="3"/>
      <c r="RBC250" s="3"/>
      <c r="RBD250" s="3"/>
      <c r="RBE250" s="3"/>
      <c r="RBF250" s="3"/>
      <c r="RBG250" s="3"/>
      <c r="RBH250" s="3"/>
      <c r="RBI250" s="3"/>
      <c r="RBJ250" s="3"/>
      <c r="RBK250" s="3"/>
      <c r="RBL250" s="3"/>
      <c r="RBM250" s="3"/>
      <c r="RBN250" s="3"/>
      <c r="RBO250" s="3"/>
      <c r="RBP250" s="3"/>
      <c r="RBQ250" s="3"/>
      <c r="RBR250" s="3"/>
      <c r="RBS250" s="3"/>
      <c r="RBT250" s="3"/>
      <c r="RBU250" s="3"/>
      <c r="RBV250" s="3"/>
      <c r="RBW250" s="3"/>
      <c r="RBX250" s="3"/>
      <c r="RBY250" s="3"/>
      <c r="RBZ250" s="3"/>
      <c r="RCA250" s="3"/>
      <c r="RCB250" s="3"/>
      <c r="RCC250" s="3"/>
      <c r="RCD250" s="3"/>
      <c r="RCE250" s="3"/>
      <c r="RCF250" s="3"/>
      <c r="RCG250" s="3"/>
      <c r="RCH250" s="3"/>
      <c r="RCI250" s="3"/>
      <c r="RCJ250" s="3"/>
      <c r="RCK250" s="3"/>
      <c r="RCL250" s="3"/>
      <c r="RCM250" s="3"/>
      <c r="RCN250" s="3"/>
      <c r="RCO250" s="3"/>
      <c r="RCP250" s="3"/>
      <c r="RCQ250" s="3"/>
      <c r="RCR250" s="3"/>
      <c r="RCS250" s="3"/>
      <c r="RCT250" s="3"/>
      <c r="RCU250" s="3"/>
      <c r="RCV250" s="3"/>
      <c r="RCW250" s="3"/>
      <c r="RCX250" s="3"/>
      <c r="RCY250" s="3"/>
      <c r="RCZ250" s="3"/>
      <c r="RDA250" s="3"/>
      <c r="RDB250" s="3"/>
      <c r="RDC250" s="3"/>
      <c r="RDD250" s="3"/>
      <c r="RDE250" s="3"/>
      <c r="RDF250" s="3"/>
      <c r="RDG250" s="3"/>
      <c r="RDH250" s="3"/>
      <c r="RDI250" s="3"/>
      <c r="RDJ250" s="3"/>
      <c r="RDK250" s="3"/>
      <c r="RDL250" s="3"/>
      <c r="RDM250" s="3"/>
      <c r="RDN250" s="3"/>
      <c r="RDO250" s="3"/>
      <c r="RDP250" s="3"/>
      <c r="RDQ250" s="3"/>
      <c r="RDR250" s="3"/>
      <c r="RDS250" s="3"/>
      <c r="RDT250" s="3"/>
      <c r="RDU250" s="3"/>
      <c r="RDV250" s="3"/>
      <c r="RDW250" s="3"/>
      <c r="RDX250" s="3"/>
      <c r="RDY250" s="3"/>
      <c r="RDZ250" s="3"/>
      <c r="REA250" s="3"/>
      <c r="REB250" s="3"/>
      <c r="REC250" s="3"/>
      <c r="RED250" s="3"/>
      <c r="REE250" s="3"/>
      <c r="REF250" s="3"/>
      <c r="REG250" s="3"/>
      <c r="REH250" s="3"/>
      <c r="REI250" s="3"/>
      <c r="REJ250" s="3"/>
      <c r="REK250" s="3"/>
      <c r="REL250" s="3"/>
      <c r="REM250" s="3"/>
      <c r="REN250" s="3"/>
      <c r="REO250" s="3"/>
      <c r="REP250" s="3"/>
      <c r="REQ250" s="3"/>
      <c r="RER250" s="3"/>
      <c r="RES250" s="3"/>
      <c r="RET250" s="3"/>
      <c r="REU250" s="3"/>
      <c r="REV250" s="3"/>
      <c r="REW250" s="3"/>
      <c r="REX250" s="3"/>
      <c r="REY250" s="3"/>
      <c r="REZ250" s="3"/>
      <c r="RFA250" s="3"/>
      <c r="RFB250" s="3"/>
      <c r="RFC250" s="3"/>
      <c r="RFD250" s="3"/>
      <c r="RFE250" s="3"/>
      <c r="RFF250" s="3"/>
      <c r="RFG250" s="3"/>
      <c r="RFH250" s="3"/>
      <c r="RFI250" s="3"/>
      <c r="RFJ250" s="3"/>
      <c r="RFK250" s="3"/>
      <c r="RFL250" s="3"/>
      <c r="RFM250" s="3"/>
      <c r="RFN250" s="3"/>
      <c r="RFO250" s="3"/>
      <c r="RFP250" s="3"/>
      <c r="RFQ250" s="3"/>
      <c r="RFR250" s="3"/>
      <c r="RFS250" s="3"/>
      <c r="RFT250" s="3"/>
      <c r="RFU250" s="3"/>
      <c r="RFV250" s="3"/>
      <c r="RFW250" s="3"/>
      <c r="RFX250" s="3"/>
      <c r="RFY250" s="3"/>
      <c r="RFZ250" s="3"/>
      <c r="RGA250" s="3"/>
      <c r="RGB250" s="3"/>
      <c r="RGC250" s="3"/>
      <c r="RGD250" s="3"/>
      <c r="RGE250" s="3"/>
      <c r="RGF250" s="3"/>
      <c r="RGG250" s="3"/>
      <c r="RGH250" s="3"/>
      <c r="RGI250" s="3"/>
      <c r="RGJ250" s="3"/>
      <c r="RGK250" s="3"/>
      <c r="RGL250" s="3"/>
      <c r="RGM250" s="3"/>
      <c r="RGN250" s="3"/>
      <c r="RGO250" s="3"/>
      <c r="RGP250" s="3"/>
      <c r="RGQ250" s="3"/>
      <c r="RGR250" s="3"/>
      <c r="RGS250" s="3"/>
      <c r="RGT250" s="3"/>
      <c r="RGU250" s="3"/>
      <c r="RGV250" s="3"/>
      <c r="RGW250" s="3"/>
      <c r="RGX250" s="3"/>
      <c r="RGY250" s="3"/>
      <c r="RGZ250" s="3"/>
      <c r="RHA250" s="3"/>
      <c r="RHB250" s="3"/>
      <c r="RHC250" s="3"/>
      <c r="RHD250" s="3"/>
      <c r="RHE250" s="3"/>
      <c r="RHF250" s="3"/>
      <c r="RHG250" s="3"/>
      <c r="RHH250" s="3"/>
      <c r="RHI250" s="3"/>
      <c r="RHJ250" s="3"/>
      <c r="RHK250" s="3"/>
      <c r="RHL250" s="3"/>
      <c r="RHM250" s="3"/>
      <c r="RHN250" s="3"/>
      <c r="RHO250" s="3"/>
      <c r="RHP250" s="3"/>
      <c r="RHQ250" s="3"/>
      <c r="RHR250" s="3"/>
      <c r="RHS250" s="3"/>
      <c r="RHT250" s="3"/>
      <c r="RHU250" s="3"/>
      <c r="RHV250" s="3"/>
      <c r="RHW250" s="3"/>
      <c r="RHX250" s="3"/>
      <c r="RHY250" s="3"/>
      <c r="RHZ250" s="3"/>
      <c r="RIA250" s="3"/>
      <c r="RIB250" s="3"/>
      <c r="RIC250" s="3"/>
      <c r="RID250" s="3"/>
      <c r="RIE250" s="3"/>
      <c r="RIF250" s="3"/>
      <c r="RIG250" s="3"/>
      <c r="RIH250" s="3"/>
      <c r="RII250" s="3"/>
      <c r="RIJ250" s="3"/>
      <c r="RIK250" s="3"/>
      <c r="RIL250" s="3"/>
      <c r="RIM250" s="3"/>
      <c r="RIN250" s="3"/>
      <c r="RIO250" s="3"/>
      <c r="RIP250" s="3"/>
      <c r="RIQ250" s="3"/>
      <c r="RIR250" s="3"/>
      <c r="RIS250" s="3"/>
      <c r="RIT250" s="3"/>
      <c r="RIU250" s="3"/>
      <c r="RIV250" s="3"/>
      <c r="RIW250" s="3"/>
      <c r="RIX250" s="3"/>
      <c r="RIY250" s="3"/>
      <c r="RIZ250" s="3"/>
      <c r="RJA250" s="3"/>
      <c r="RJB250" s="3"/>
      <c r="RJC250" s="3"/>
      <c r="RJD250" s="3"/>
      <c r="RJE250" s="3"/>
      <c r="RJF250" s="3"/>
      <c r="RJG250" s="3"/>
      <c r="RJH250" s="3"/>
      <c r="RJI250" s="3"/>
      <c r="RJJ250" s="3"/>
      <c r="RJK250" s="3"/>
      <c r="RJL250" s="3"/>
      <c r="RJM250" s="3"/>
      <c r="RJN250" s="3"/>
      <c r="RJO250" s="3"/>
      <c r="RJP250" s="3"/>
      <c r="RJQ250" s="3"/>
      <c r="RJR250" s="3"/>
      <c r="RJS250" s="3"/>
      <c r="RJT250" s="3"/>
      <c r="RJU250" s="3"/>
      <c r="RJV250" s="3"/>
      <c r="RJW250" s="3"/>
      <c r="RJX250" s="3"/>
      <c r="RJY250" s="3"/>
      <c r="RJZ250" s="3"/>
      <c r="RKA250" s="3"/>
      <c r="RKB250" s="3"/>
      <c r="RKC250" s="3"/>
      <c r="RKD250" s="3"/>
      <c r="RKE250" s="3"/>
      <c r="RKF250" s="3"/>
      <c r="RKG250" s="3"/>
      <c r="RKH250" s="3"/>
      <c r="RKI250" s="3"/>
      <c r="RKJ250" s="3"/>
      <c r="RKK250" s="3"/>
      <c r="RKL250" s="3"/>
      <c r="RKM250" s="3"/>
      <c r="RKN250" s="3"/>
      <c r="RKO250" s="3"/>
      <c r="RKP250" s="3"/>
      <c r="RKQ250" s="3"/>
      <c r="RKR250" s="3"/>
      <c r="RKS250" s="3"/>
      <c r="RKT250" s="3"/>
      <c r="RKU250" s="3"/>
      <c r="RKV250" s="3"/>
      <c r="RKW250" s="3"/>
      <c r="RKX250" s="3"/>
      <c r="RKY250" s="3"/>
      <c r="RKZ250" s="3"/>
      <c r="RLA250" s="3"/>
      <c r="RLB250" s="3"/>
      <c r="RLC250" s="3"/>
      <c r="RLD250" s="3"/>
      <c r="RLE250" s="3"/>
      <c r="RLF250" s="3"/>
      <c r="RLG250" s="3"/>
      <c r="RLH250" s="3"/>
      <c r="RLI250" s="3"/>
      <c r="RLJ250" s="3"/>
      <c r="RLK250" s="3"/>
      <c r="RLL250" s="3"/>
      <c r="RLM250" s="3"/>
      <c r="RLN250" s="3"/>
      <c r="RLO250" s="3"/>
      <c r="RLP250" s="3"/>
      <c r="RLQ250" s="3"/>
      <c r="RLR250" s="3"/>
      <c r="RLS250" s="3"/>
      <c r="RLT250" s="3"/>
      <c r="RLU250" s="3"/>
      <c r="RLV250" s="3"/>
      <c r="RLW250" s="3"/>
      <c r="RLX250" s="3"/>
      <c r="RLY250" s="3"/>
      <c r="RLZ250" s="3"/>
      <c r="RMA250" s="3"/>
      <c r="RMB250" s="3"/>
      <c r="RMC250" s="3"/>
      <c r="RMD250" s="3"/>
      <c r="RME250" s="3"/>
      <c r="RMF250" s="3"/>
      <c r="RMG250" s="3"/>
      <c r="RMH250" s="3"/>
      <c r="RMI250" s="3"/>
      <c r="RMJ250" s="3"/>
      <c r="RMK250" s="3"/>
      <c r="RML250" s="3"/>
      <c r="RMM250" s="3"/>
      <c r="RMN250" s="3"/>
      <c r="RMO250" s="3"/>
      <c r="RMP250" s="3"/>
      <c r="RMQ250" s="3"/>
      <c r="RMR250" s="3"/>
      <c r="RMS250" s="3"/>
      <c r="RMT250" s="3"/>
      <c r="RMU250" s="3"/>
      <c r="RMV250" s="3"/>
      <c r="RMW250" s="3"/>
      <c r="RMX250" s="3"/>
      <c r="RMY250" s="3"/>
      <c r="RMZ250" s="3"/>
      <c r="RNA250" s="3"/>
      <c r="RNB250" s="3"/>
      <c r="RNC250" s="3"/>
      <c r="RND250" s="3"/>
      <c r="RNE250" s="3"/>
      <c r="RNF250" s="3"/>
      <c r="RNG250" s="3"/>
      <c r="RNH250" s="3"/>
      <c r="RNI250" s="3"/>
      <c r="RNJ250" s="3"/>
      <c r="RNK250" s="3"/>
      <c r="RNL250" s="3"/>
      <c r="RNM250" s="3"/>
      <c r="RNN250" s="3"/>
      <c r="RNO250" s="3"/>
      <c r="RNP250" s="3"/>
      <c r="RNQ250" s="3"/>
      <c r="RNR250" s="3"/>
      <c r="RNS250" s="3"/>
      <c r="RNT250" s="3"/>
      <c r="RNU250" s="3"/>
      <c r="RNV250" s="3"/>
      <c r="RNW250" s="3"/>
      <c r="RNX250" s="3"/>
      <c r="RNY250" s="3"/>
      <c r="RNZ250" s="3"/>
      <c r="ROA250" s="3"/>
      <c r="ROB250" s="3"/>
      <c r="ROC250" s="3"/>
      <c r="ROD250" s="3"/>
      <c r="ROE250" s="3"/>
      <c r="ROF250" s="3"/>
      <c r="ROG250" s="3"/>
      <c r="ROH250" s="3"/>
      <c r="ROI250" s="3"/>
      <c r="ROJ250" s="3"/>
      <c r="ROK250" s="3"/>
      <c r="ROL250" s="3"/>
      <c r="ROM250" s="3"/>
      <c r="RON250" s="3"/>
      <c r="ROO250" s="3"/>
      <c r="ROP250" s="3"/>
      <c r="ROQ250" s="3"/>
      <c r="ROR250" s="3"/>
      <c r="ROS250" s="3"/>
      <c r="ROT250" s="3"/>
      <c r="ROU250" s="3"/>
      <c r="ROV250" s="3"/>
      <c r="ROW250" s="3"/>
      <c r="ROX250" s="3"/>
      <c r="ROY250" s="3"/>
      <c r="ROZ250" s="3"/>
      <c r="RPA250" s="3"/>
      <c r="RPB250" s="3"/>
      <c r="RPC250" s="3"/>
      <c r="RPD250" s="3"/>
      <c r="RPE250" s="3"/>
      <c r="RPF250" s="3"/>
      <c r="RPG250" s="3"/>
      <c r="RPH250" s="3"/>
      <c r="RPI250" s="3"/>
      <c r="RPJ250" s="3"/>
      <c r="RPK250" s="3"/>
      <c r="RPL250" s="3"/>
      <c r="RPM250" s="3"/>
      <c r="RPN250" s="3"/>
      <c r="RPO250" s="3"/>
      <c r="RPP250" s="3"/>
      <c r="RPQ250" s="3"/>
      <c r="RPR250" s="3"/>
      <c r="RPS250" s="3"/>
      <c r="RPT250" s="3"/>
      <c r="RPU250" s="3"/>
      <c r="RPV250" s="3"/>
      <c r="RPW250" s="3"/>
      <c r="RPX250" s="3"/>
      <c r="RPY250" s="3"/>
      <c r="RPZ250" s="3"/>
      <c r="RQA250" s="3"/>
      <c r="RQB250" s="3"/>
      <c r="RQC250" s="3"/>
      <c r="RQD250" s="3"/>
      <c r="RQE250" s="3"/>
      <c r="RQF250" s="3"/>
      <c r="RQG250" s="3"/>
      <c r="RQH250" s="3"/>
      <c r="RQI250" s="3"/>
      <c r="RQJ250" s="3"/>
      <c r="RQK250" s="3"/>
      <c r="RQL250" s="3"/>
      <c r="RQM250" s="3"/>
      <c r="RQN250" s="3"/>
      <c r="RQO250" s="3"/>
      <c r="RQP250" s="3"/>
      <c r="RQQ250" s="3"/>
      <c r="RQR250" s="3"/>
      <c r="RQS250" s="3"/>
      <c r="RQT250" s="3"/>
      <c r="RQU250" s="3"/>
      <c r="RQV250" s="3"/>
      <c r="RQW250" s="3"/>
      <c r="RQX250" s="3"/>
      <c r="RQY250" s="3"/>
      <c r="RQZ250" s="3"/>
      <c r="RRA250" s="3"/>
      <c r="RRB250" s="3"/>
      <c r="RRC250" s="3"/>
      <c r="RRD250" s="3"/>
      <c r="RRE250" s="3"/>
      <c r="RRF250" s="3"/>
      <c r="RRG250" s="3"/>
      <c r="RRH250" s="3"/>
      <c r="RRI250" s="3"/>
      <c r="RRJ250" s="3"/>
      <c r="RRK250" s="3"/>
      <c r="RRL250" s="3"/>
      <c r="RRM250" s="3"/>
      <c r="RRN250" s="3"/>
      <c r="RRO250" s="3"/>
      <c r="RRP250" s="3"/>
      <c r="RRQ250" s="3"/>
      <c r="RRR250" s="3"/>
      <c r="RRS250" s="3"/>
      <c r="RRT250" s="3"/>
      <c r="RRU250" s="3"/>
      <c r="RRV250" s="3"/>
      <c r="RRW250" s="3"/>
      <c r="RRX250" s="3"/>
      <c r="RRY250" s="3"/>
      <c r="RRZ250" s="3"/>
      <c r="RSA250" s="3"/>
      <c r="RSB250" s="3"/>
      <c r="RSC250" s="3"/>
      <c r="RSD250" s="3"/>
      <c r="RSE250" s="3"/>
      <c r="RSF250" s="3"/>
      <c r="RSG250" s="3"/>
      <c r="RSH250" s="3"/>
      <c r="RSI250" s="3"/>
      <c r="RSJ250" s="3"/>
      <c r="RSK250" s="3"/>
      <c r="RSL250" s="3"/>
      <c r="RSM250" s="3"/>
      <c r="RSN250" s="3"/>
      <c r="RSO250" s="3"/>
      <c r="RSP250" s="3"/>
      <c r="RSQ250" s="3"/>
      <c r="RSR250" s="3"/>
      <c r="RSS250" s="3"/>
      <c r="RST250" s="3"/>
      <c r="RSU250" s="3"/>
      <c r="RSV250" s="3"/>
      <c r="RSW250" s="3"/>
      <c r="RSX250" s="3"/>
      <c r="RSY250" s="3"/>
      <c r="RSZ250" s="3"/>
      <c r="RTA250" s="3"/>
      <c r="RTB250" s="3"/>
      <c r="RTC250" s="3"/>
      <c r="RTD250" s="3"/>
      <c r="RTE250" s="3"/>
      <c r="RTF250" s="3"/>
      <c r="RTG250" s="3"/>
      <c r="RTH250" s="3"/>
      <c r="RTI250" s="3"/>
      <c r="RTJ250" s="3"/>
      <c r="RTK250" s="3"/>
      <c r="RTL250" s="3"/>
      <c r="RTM250" s="3"/>
      <c r="RTN250" s="3"/>
      <c r="RTO250" s="3"/>
      <c r="RTP250" s="3"/>
      <c r="RTQ250" s="3"/>
      <c r="RTR250" s="3"/>
      <c r="RTS250" s="3"/>
      <c r="RTT250" s="3"/>
      <c r="RTU250" s="3"/>
      <c r="RTV250" s="3"/>
      <c r="RTW250" s="3"/>
      <c r="RTX250" s="3"/>
      <c r="RTY250" s="3"/>
      <c r="RTZ250" s="3"/>
      <c r="RUA250" s="3"/>
      <c r="RUB250" s="3"/>
      <c r="RUC250" s="3"/>
      <c r="RUD250" s="3"/>
      <c r="RUE250" s="3"/>
      <c r="RUF250" s="3"/>
      <c r="RUG250" s="3"/>
      <c r="RUH250" s="3"/>
      <c r="RUI250" s="3"/>
      <c r="RUJ250" s="3"/>
      <c r="RUK250" s="3"/>
      <c r="RUL250" s="3"/>
      <c r="RUM250" s="3"/>
      <c r="RUN250" s="3"/>
      <c r="RUO250" s="3"/>
      <c r="RUP250" s="3"/>
      <c r="RUQ250" s="3"/>
      <c r="RUR250" s="3"/>
      <c r="RUS250" s="3"/>
      <c r="RUT250" s="3"/>
      <c r="RUU250" s="3"/>
      <c r="RUV250" s="3"/>
      <c r="RUW250" s="3"/>
      <c r="RUX250" s="3"/>
      <c r="RUY250" s="3"/>
      <c r="RUZ250" s="3"/>
      <c r="RVA250" s="3"/>
      <c r="RVB250" s="3"/>
      <c r="RVC250" s="3"/>
      <c r="RVD250" s="3"/>
      <c r="RVE250" s="3"/>
      <c r="RVF250" s="3"/>
      <c r="RVG250" s="3"/>
      <c r="RVH250" s="3"/>
      <c r="RVI250" s="3"/>
      <c r="RVJ250" s="3"/>
      <c r="RVK250" s="3"/>
      <c r="RVL250" s="3"/>
      <c r="RVM250" s="3"/>
      <c r="RVN250" s="3"/>
      <c r="RVO250" s="3"/>
      <c r="RVP250" s="3"/>
      <c r="RVQ250" s="3"/>
      <c r="RVR250" s="3"/>
      <c r="RVS250" s="3"/>
      <c r="RVT250" s="3"/>
      <c r="RVU250" s="3"/>
      <c r="RVV250" s="3"/>
      <c r="RVW250" s="3"/>
      <c r="RVX250" s="3"/>
      <c r="RVY250" s="3"/>
      <c r="RVZ250" s="3"/>
      <c r="RWA250" s="3"/>
      <c r="RWB250" s="3"/>
      <c r="RWC250" s="3"/>
      <c r="RWD250" s="3"/>
      <c r="RWE250" s="3"/>
      <c r="RWF250" s="3"/>
      <c r="RWG250" s="3"/>
      <c r="RWH250" s="3"/>
      <c r="RWI250" s="3"/>
      <c r="RWJ250" s="3"/>
      <c r="RWK250" s="3"/>
      <c r="RWL250" s="3"/>
      <c r="RWM250" s="3"/>
      <c r="RWN250" s="3"/>
      <c r="RWO250" s="3"/>
      <c r="RWP250" s="3"/>
      <c r="RWQ250" s="3"/>
      <c r="RWR250" s="3"/>
      <c r="RWS250" s="3"/>
      <c r="RWT250" s="3"/>
      <c r="RWU250" s="3"/>
      <c r="RWV250" s="3"/>
      <c r="RWW250" s="3"/>
      <c r="RWX250" s="3"/>
      <c r="RWY250" s="3"/>
      <c r="RWZ250" s="3"/>
      <c r="RXA250" s="3"/>
      <c r="RXB250" s="3"/>
      <c r="RXC250" s="3"/>
      <c r="RXD250" s="3"/>
      <c r="RXE250" s="3"/>
      <c r="RXF250" s="3"/>
      <c r="RXG250" s="3"/>
      <c r="RXH250" s="3"/>
      <c r="RXI250" s="3"/>
      <c r="RXJ250" s="3"/>
      <c r="RXK250" s="3"/>
      <c r="RXL250" s="3"/>
      <c r="RXM250" s="3"/>
      <c r="RXN250" s="3"/>
      <c r="RXO250" s="3"/>
      <c r="RXP250" s="3"/>
      <c r="RXQ250" s="3"/>
      <c r="RXR250" s="3"/>
      <c r="RXS250" s="3"/>
      <c r="RXT250" s="3"/>
      <c r="RXU250" s="3"/>
      <c r="RXV250" s="3"/>
      <c r="RXW250" s="3"/>
      <c r="RXX250" s="3"/>
      <c r="RXY250" s="3"/>
      <c r="RXZ250" s="3"/>
      <c r="RYA250" s="3"/>
      <c r="RYB250" s="3"/>
      <c r="RYC250" s="3"/>
      <c r="RYD250" s="3"/>
      <c r="RYE250" s="3"/>
      <c r="RYF250" s="3"/>
      <c r="RYG250" s="3"/>
      <c r="RYH250" s="3"/>
      <c r="RYI250" s="3"/>
      <c r="RYJ250" s="3"/>
      <c r="RYK250" s="3"/>
      <c r="RYL250" s="3"/>
      <c r="RYM250" s="3"/>
      <c r="RYN250" s="3"/>
      <c r="RYO250" s="3"/>
      <c r="RYP250" s="3"/>
      <c r="RYQ250" s="3"/>
      <c r="RYR250" s="3"/>
      <c r="RYS250" s="3"/>
      <c r="RYT250" s="3"/>
      <c r="RYU250" s="3"/>
      <c r="RYV250" s="3"/>
      <c r="RYW250" s="3"/>
      <c r="RYX250" s="3"/>
      <c r="RYY250" s="3"/>
      <c r="RYZ250" s="3"/>
      <c r="RZA250" s="3"/>
      <c r="RZB250" s="3"/>
      <c r="RZC250" s="3"/>
      <c r="RZD250" s="3"/>
      <c r="RZE250" s="3"/>
      <c r="RZF250" s="3"/>
      <c r="RZG250" s="3"/>
      <c r="RZH250" s="3"/>
      <c r="RZI250" s="3"/>
      <c r="RZJ250" s="3"/>
      <c r="RZK250" s="3"/>
      <c r="RZL250" s="3"/>
      <c r="RZM250" s="3"/>
      <c r="RZN250" s="3"/>
      <c r="RZO250" s="3"/>
      <c r="RZP250" s="3"/>
      <c r="RZQ250" s="3"/>
      <c r="RZR250" s="3"/>
      <c r="RZS250" s="3"/>
      <c r="RZT250" s="3"/>
      <c r="RZU250" s="3"/>
      <c r="RZV250" s="3"/>
      <c r="RZW250" s="3"/>
      <c r="RZX250" s="3"/>
      <c r="RZY250" s="3"/>
      <c r="RZZ250" s="3"/>
      <c r="SAA250" s="3"/>
      <c r="SAB250" s="3"/>
      <c r="SAC250" s="3"/>
      <c r="SAD250" s="3"/>
      <c r="SAE250" s="3"/>
      <c r="SAF250" s="3"/>
      <c r="SAG250" s="3"/>
      <c r="SAH250" s="3"/>
      <c r="SAI250" s="3"/>
      <c r="SAJ250" s="3"/>
      <c r="SAK250" s="3"/>
      <c r="SAL250" s="3"/>
      <c r="SAM250" s="3"/>
      <c r="SAN250" s="3"/>
      <c r="SAO250" s="3"/>
      <c r="SAP250" s="3"/>
      <c r="SAQ250" s="3"/>
      <c r="SAR250" s="3"/>
      <c r="SAS250" s="3"/>
      <c r="SAT250" s="3"/>
      <c r="SAU250" s="3"/>
      <c r="SAV250" s="3"/>
      <c r="SAW250" s="3"/>
      <c r="SAX250" s="3"/>
      <c r="SAY250" s="3"/>
      <c r="SAZ250" s="3"/>
      <c r="SBA250" s="3"/>
      <c r="SBB250" s="3"/>
      <c r="SBC250" s="3"/>
      <c r="SBD250" s="3"/>
      <c r="SBE250" s="3"/>
      <c r="SBF250" s="3"/>
      <c r="SBG250" s="3"/>
      <c r="SBH250" s="3"/>
      <c r="SBI250" s="3"/>
      <c r="SBJ250" s="3"/>
      <c r="SBK250" s="3"/>
      <c r="SBL250" s="3"/>
      <c r="SBM250" s="3"/>
      <c r="SBN250" s="3"/>
      <c r="SBO250" s="3"/>
      <c r="SBP250" s="3"/>
      <c r="SBQ250" s="3"/>
      <c r="SBR250" s="3"/>
      <c r="SBS250" s="3"/>
      <c r="SBT250" s="3"/>
      <c r="SBU250" s="3"/>
      <c r="SBV250" s="3"/>
      <c r="SBW250" s="3"/>
      <c r="SBX250" s="3"/>
      <c r="SBY250" s="3"/>
      <c r="SBZ250" s="3"/>
      <c r="SCA250" s="3"/>
      <c r="SCB250" s="3"/>
      <c r="SCC250" s="3"/>
      <c r="SCD250" s="3"/>
      <c r="SCE250" s="3"/>
      <c r="SCF250" s="3"/>
      <c r="SCG250" s="3"/>
      <c r="SCH250" s="3"/>
      <c r="SCI250" s="3"/>
      <c r="SCJ250" s="3"/>
      <c r="SCK250" s="3"/>
      <c r="SCL250" s="3"/>
      <c r="SCM250" s="3"/>
      <c r="SCN250" s="3"/>
      <c r="SCO250" s="3"/>
      <c r="SCP250" s="3"/>
      <c r="SCQ250" s="3"/>
      <c r="SCR250" s="3"/>
      <c r="SCS250" s="3"/>
      <c r="SCT250" s="3"/>
      <c r="SCU250" s="3"/>
      <c r="SCV250" s="3"/>
      <c r="SCW250" s="3"/>
      <c r="SCX250" s="3"/>
      <c r="SCY250" s="3"/>
      <c r="SCZ250" s="3"/>
      <c r="SDA250" s="3"/>
      <c r="SDB250" s="3"/>
      <c r="SDC250" s="3"/>
      <c r="SDD250" s="3"/>
      <c r="SDE250" s="3"/>
      <c r="SDF250" s="3"/>
      <c r="SDG250" s="3"/>
      <c r="SDH250" s="3"/>
      <c r="SDI250" s="3"/>
      <c r="SDJ250" s="3"/>
      <c r="SDK250" s="3"/>
      <c r="SDL250" s="3"/>
      <c r="SDM250" s="3"/>
      <c r="SDN250" s="3"/>
      <c r="SDO250" s="3"/>
      <c r="SDP250" s="3"/>
      <c r="SDQ250" s="3"/>
      <c r="SDR250" s="3"/>
      <c r="SDS250" s="3"/>
      <c r="SDT250" s="3"/>
      <c r="SDU250" s="3"/>
      <c r="SDV250" s="3"/>
      <c r="SDW250" s="3"/>
      <c r="SDX250" s="3"/>
      <c r="SDY250" s="3"/>
      <c r="SDZ250" s="3"/>
      <c r="SEA250" s="3"/>
      <c r="SEB250" s="3"/>
      <c r="SEC250" s="3"/>
      <c r="SED250" s="3"/>
      <c r="SEE250" s="3"/>
      <c r="SEF250" s="3"/>
      <c r="SEG250" s="3"/>
      <c r="SEH250" s="3"/>
      <c r="SEI250" s="3"/>
      <c r="SEJ250" s="3"/>
      <c r="SEK250" s="3"/>
      <c r="SEL250" s="3"/>
      <c r="SEM250" s="3"/>
      <c r="SEN250" s="3"/>
      <c r="SEO250" s="3"/>
      <c r="SEP250" s="3"/>
      <c r="SEQ250" s="3"/>
      <c r="SER250" s="3"/>
      <c r="SES250" s="3"/>
      <c r="SET250" s="3"/>
      <c r="SEU250" s="3"/>
      <c r="SEV250" s="3"/>
      <c r="SEW250" s="3"/>
      <c r="SEX250" s="3"/>
      <c r="SEY250" s="3"/>
      <c r="SEZ250" s="3"/>
      <c r="SFA250" s="3"/>
      <c r="SFB250" s="3"/>
      <c r="SFC250" s="3"/>
      <c r="SFD250" s="3"/>
      <c r="SFE250" s="3"/>
      <c r="SFF250" s="3"/>
      <c r="SFG250" s="3"/>
      <c r="SFH250" s="3"/>
      <c r="SFI250" s="3"/>
      <c r="SFJ250" s="3"/>
      <c r="SFK250" s="3"/>
      <c r="SFL250" s="3"/>
      <c r="SFM250" s="3"/>
      <c r="SFN250" s="3"/>
      <c r="SFO250" s="3"/>
      <c r="SFP250" s="3"/>
      <c r="SFQ250" s="3"/>
      <c r="SFR250" s="3"/>
      <c r="SFS250" s="3"/>
      <c r="SFT250" s="3"/>
      <c r="SFU250" s="3"/>
      <c r="SFV250" s="3"/>
      <c r="SFW250" s="3"/>
      <c r="SFX250" s="3"/>
      <c r="SFY250" s="3"/>
      <c r="SFZ250" s="3"/>
      <c r="SGA250" s="3"/>
      <c r="SGB250" s="3"/>
      <c r="SGC250" s="3"/>
      <c r="SGD250" s="3"/>
      <c r="SGE250" s="3"/>
      <c r="SGF250" s="3"/>
      <c r="SGG250" s="3"/>
      <c r="SGH250" s="3"/>
      <c r="SGI250" s="3"/>
      <c r="SGJ250" s="3"/>
      <c r="SGK250" s="3"/>
      <c r="SGL250" s="3"/>
      <c r="SGM250" s="3"/>
      <c r="SGN250" s="3"/>
      <c r="SGO250" s="3"/>
      <c r="SGP250" s="3"/>
      <c r="SGQ250" s="3"/>
      <c r="SGR250" s="3"/>
      <c r="SGS250" s="3"/>
      <c r="SGT250" s="3"/>
      <c r="SGU250" s="3"/>
      <c r="SGV250" s="3"/>
      <c r="SGW250" s="3"/>
      <c r="SGX250" s="3"/>
      <c r="SGY250" s="3"/>
      <c r="SGZ250" s="3"/>
      <c r="SHA250" s="3"/>
      <c r="SHB250" s="3"/>
      <c r="SHC250" s="3"/>
      <c r="SHD250" s="3"/>
      <c r="SHE250" s="3"/>
      <c r="SHF250" s="3"/>
      <c r="SHG250" s="3"/>
      <c r="SHH250" s="3"/>
      <c r="SHI250" s="3"/>
      <c r="SHJ250" s="3"/>
      <c r="SHK250" s="3"/>
      <c r="SHL250" s="3"/>
      <c r="SHM250" s="3"/>
      <c r="SHN250" s="3"/>
      <c r="SHO250" s="3"/>
      <c r="SHP250" s="3"/>
      <c r="SHQ250" s="3"/>
      <c r="SHR250" s="3"/>
      <c r="SHS250" s="3"/>
      <c r="SHT250" s="3"/>
      <c r="SHU250" s="3"/>
      <c r="SHV250" s="3"/>
      <c r="SHW250" s="3"/>
      <c r="SHX250" s="3"/>
      <c r="SHY250" s="3"/>
      <c r="SHZ250" s="3"/>
      <c r="SIA250" s="3"/>
      <c r="SIB250" s="3"/>
      <c r="SIC250" s="3"/>
      <c r="SID250" s="3"/>
      <c r="SIE250" s="3"/>
      <c r="SIF250" s="3"/>
      <c r="SIG250" s="3"/>
      <c r="SIH250" s="3"/>
      <c r="SII250" s="3"/>
      <c r="SIJ250" s="3"/>
      <c r="SIK250" s="3"/>
      <c r="SIL250" s="3"/>
      <c r="SIM250" s="3"/>
      <c r="SIN250" s="3"/>
      <c r="SIO250" s="3"/>
      <c r="SIP250" s="3"/>
      <c r="SIQ250" s="3"/>
      <c r="SIR250" s="3"/>
      <c r="SIS250" s="3"/>
      <c r="SIT250" s="3"/>
      <c r="SIU250" s="3"/>
      <c r="SIV250" s="3"/>
      <c r="SIW250" s="3"/>
      <c r="SIX250" s="3"/>
      <c r="SIY250" s="3"/>
      <c r="SIZ250" s="3"/>
      <c r="SJA250" s="3"/>
      <c r="SJB250" s="3"/>
      <c r="SJC250" s="3"/>
      <c r="SJD250" s="3"/>
      <c r="SJE250" s="3"/>
      <c r="SJF250" s="3"/>
      <c r="SJG250" s="3"/>
      <c r="SJH250" s="3"/>
      <c r="SJI250" s="3"/>
      <c r="SJJ250" s="3"/>
      <c r="SJK250" s="3"/>
      <c r="SJL250" s="3"/>
      <c r="SJM250" s="3"/>
      <c r="SJN250" s="3"/>
      <c r="SJO250" s="3"/>
      <c r="SJP250" s="3"/>
      <c r="SJQ250" s="3"/>
      <c r="SJR250" s="3"/>
      <c r="SJS250" s="3"/>
      <c r="SJT250" s="3"/>
      <c r="SJU250" s="3"/>
      <c r="SJV250" s="3"/>
      <c r="SJW250" s="3"/>
      <c r="SJX250" s="3"/>
      <c r="SJY250" s="3"/>
      <c r="SJZ250" s="3"/>
      <c r="SKA250" s="3"/>
      <c r="SKB250" s="3"/>
      <c r="SKC250" s="3"/>
      <c r="SKD250" s="3"/>
      <c r="SKE250" s="3"/>
      <c r="SKF250" s="3"/>
      <c r="SKG250" s="3"/>
      <c r="SKH250" s="3"/>
      <c r="SKI250" s="3"/>
      <c r="SKJ250" s="3"/>
      <c r="SKK250" s="3"/>
      <c r="SKL250" s="3"/>
      <c r="SKM250" s="3"/>
      <c r="SKN250" s="3"/>
      <c r="SKO250" s="3"/>
      <c r="SKP250" s="3"/>
      <c r="SKQ250" s="3"/>
      <c r="SKR250" s="3"/>
      <c r="SKS250" s="3"/>
      <c r="SKT250" s="3"/>
      <c r="SKU250" s="3"/>
      <c r="SKV250" s="3"/>
      <c r="SKW250" s="3"/>
      <c r="SKX250" s="3"/>
      <c r="SKY250" s="3"/>
      <c r="SKZ250" s="3"/>
      <c r="SLA250" s="3"/>
      <c r="SLB250" s="3"/>
      <c r="SLC250" s="3"/>
      <c r="SLD250" s="3"/>
      <c r="SLE250" s="3"/>
      <c r="SLF250" s="3"/>
      <c r="SLG250" s="3"/>
      <c r="SLH250" s="3"/>
      <c r="SLI250" s="3"/>
      <c r="SLJ250" s="3"/>
      <c r="SLK250" s="3"/>
      <c r="SLL250" s="3"/>
      <c r="SLM250" s="3"/>
      <c r="SLN250" s="3"/>
      <c r="SLO250" s="3"/>
      <c r="SLP250" s="3"/>
      <c r="SLQ250" s="3"/>
      <c r="SLR250" s="3"/>
      <c r="SLS250" s="3"/>
      <c r="SLT250" s="3"/>
      <c r="SLU250" s="3"/>
      <c r="SLV250" s="3"/>
      <c r="SLW250" s="3"/>
      <c r="SLX250" s="3"/>
      <c r="SLY250" s="3"/>
      <c r="SLZ250" s="3"/>
      <c r="SMA250" s="3"/>
      <c r="SMB250" s="3"/>
      <c r="SMC250" s="3"/>
      <c r="SMD250" s="3"/>
      <c r="SME250" s="3"/>
      <c r="SMF250" s="3"/>
      <c r="SMG250" s="3"/>
      <c r="SMH250" s="3"/>
      <c r="SMI250" s="3"/>
      <c r="SMJ250" s="3"/>
      <c r="SMK250" s="3"/>
      <c r="SML250" s="3"/>
      <c r="SMM250" s="3"/>
      <c r="SMN250" s="3"/>
      <c r="SMO250" s="3"/>
      <c r="SMP250" s="3"/>
      <c r="SMQ250" s="3"/>
      <c r="SMR250" s="3"/>
      <c r="SMS250" s="3"/>
      <c r="SMT250" s="3"/>
      <c r="SMU250" s="3"/>
      <c r="SMV250" s="3"/>
      <c r="SMW250" s="3"/>
      <c r="SMX250" s="3"/>
      <c r="SMY250" s="3"/>
      <c r="SMZ250" s="3"/>
      <c r="SNA250" s="3"/>
      <c r="SNB250" s="3"/>
      <c r="SNC250" s="3"/>
      <c r="SND250" s="3"/>
      <c r="SNE250" s="3"/>
      <c r="SNF250" s="3"/>
      <c r="SNG250" s="3"/>
      <c r="SNH250" s="3"/>
      <c r="SNI250" s="3"/>
      <c r="SNJ250" s="3"/>
      <c r="SNK250" s="3"/>
      <c r="SNL250" s="3"/>
      <c r="SNM250" s="3"/>
      <c r="SNN250" s="3"/>
      <c r="SNO250" s="3"/>
      <c r="SNP250" s="3"/>
      <c r="SNQ250" s="3"/>
      <c r="SNR250" s="3"/>
      <c r="SNS250" s="3"/>
      <c r="SNT250" s="3"/>
      <c r="SNU250" s="3"/>
      <c r="SNV250" s="3"/>
      <c r="SNW250" s="3"/>
      <c r="SNX250" s="3"/>
      <c r="SNY250" s="3"/>
      <c r="SNZ250" s="3"/>
      <c r="SOA250" s="3"/>
      <c r="SOB250" s="3"/>
      <c r="SOC250" s="3"/>
      <c r="SOD250" s="3"/>
      <c r="SOE250" s="3"/>
      <c r="SOF250" s="3"/>
      <c r="SOG250" s="3"/>
      <c r="SOH250" s="3"/>
      <c r="SOI250" s="3"/>
      <c r="SOJ250" s="3"/>
      <c r="SOK250" s="3"/>
      <c r="SOL250" s="3"/>
      <c r="SOM250" s="3"/>
      <c r="SON250" s="3"/>
      <c r="SOO250" s="3"/>
      <c r="SOP250" s="3"/>
      <c r="SOQ250" s="3"/>
      <c r="SOR250" s="3"/>
      <c r="SOS250" s="3"/>
      <c r="SOT250" s="3"/>
      <c r="SOU250" s="3"/>
      <c r="SOV250" s="3"/>
      <c r="SOW250" s="3"/>
      <c r="SOX250" s="3"/>
      <c r="SOY250" s="3"/>
      <c r="SOZ250" s="3"/>
      <c r="SPA250" s="3"/>
      <c r="SPB250" s="3"/>
      <c r="SPC250" s="3"/>
      <c r="SPD250" s="3"/>
      <c r="SPE250" s="3"/>
      <c r="SPF250" s="3"/>
      <c r="SPG250" s="3"/>
      <c r="SPH250" s="3"/>
      <c r="SPI250" s="3"/>
      <c r="SPJ250" s="3"/>
      <c r="SPK250" s="3"/>
      <c r="SPL250" s="3"/>
      <c r="SPM250" s="3"/>
      <c r="SPN250" s="3"/>
      <c r="SPO250" s="3"/>
      <c r="SPP250" s="3"/>
      <c r="SPQ250" s="3"/>
      <c r="SPR250" s="3"/>
      <c r="SPS250" s="3"/>
      <c r="SPT250" s="3"/>
      <c r="SPU250" s="3"/>
      <c r="SPV250" s="3"/>
      <c r="SPW250" s="3"/>
      <c r="SPX250" s="3"/>
      <c r="SPY250" s="3"/>
      <c r="SPZ250" s="3"/>
      <c r="SQA250" s="3"/>
      <c r="SQB250" s="3"/>
      <c r="SQC250" s="3"/>
      <c r="SQD250" s="3"/>
      <c r="SQE250" s="3"/>
      <c r="SQF250" s="3"/>
      <c r="SQG250" s="3"/>
      <c r="SQH250" s="3"/>
      <c r="SQI250" s="3"/>
      <c r="SQJ250" s="3"/>
      <c r="SQK250" s="3"/>
      <c r="SQL250" s="3"/>
      <c r="SQM250" s="3"/>
      <c r="SQN250" s="3"/>
      <c r="SQO250" s="3"/>
      <c r="SQP250" s="3"/>
      <c r="SQQ250" s="3"/>
      <c r="SQR250" s="3"/>
      <c r="SQS250" s="3"/>
      <c r="SQT250" s="3"/>
      <c r="SQU250" s="3"/>
      <c r="SQV250" s="3"/>
      <c r="SQW250" s="3"/>
      <c r="SQX250" s="3"/>
      <c r="SQY250" s="3"/>
      <c r="SQZ250" s="3"/>
      <c r="SRA250" s="3"/>
      <c r="SRB250" s="3"/>
      <c r="SRC250" s="3"/>
      <c r="SRD250" s="3"/>
      <c r="SRE250" s="3"/>
      <c r="SRF250" s="3"/>
      <c r="SRG250" s="3"/>
      <c r="SRH250" s="3"/>
      <c r="SRI250" s="3"/>
      <c r="SRJ250" s="3"/>
      <c r="SRK250" s="3"/>
      <c r="SRL250" s="3"/>
      <c r="SRM250" s="3"/>
      <c r="SRN250" s="3"/>
      <c r="SRO250" s="3"/>
      <c r="SRP250" s="3"/>
      <c r="SRQ250" s="3"/>
      <c r="SRR250" s="3"/>
      <c r="SRS250" s="3"/>
      <c r="SRT250" s="3"/>
      <c r="SRU250" s="3"/>
      <c r="SRV250" s="3"/>
      <c r="SRW250" s="3"/>
      <c r="SRX250" s="3"/>
      <c r="SRY250" s="3"/>
      <c r="SRZ250" s="3"/>
      <c r="SSA250" s="3"/>
      <c r="SSB250" s="3"/>
      <c r="SSC250" s="3"/>
      <c r="SSD250" s="3"/>
      <c r="SSE250" s="3"/>
      <c r="SSF250" s="3"/>
      <c r="SSG250" s="3"/>
      <c r="SSH250" s="3"/>
      <c r="SSI250" s="3"/>
      <c r="SSJ250" s="3"/>
      <c r="SSK250" s="3"/>
      <c r="SSL250" s="3"/>
      <c r="SSM250" s="3"/>
      <c r="SSN250" s="3"/>
      <c r="SSO250" s="3"/>
      <c r="SSP250" s="3"/>
      <c r="SSQ250" s="3"/>
      <c r="SSR250" s="3"/>
      <c r="SSS250" s="3"/>
      <c r="SST250" s="3"/>
      <c r="SSU250" s="3"/>
      <c r="SSV250" s="3"/>
      <c r="SSW250" s="3"/>
      <c r="SSX250" s="3"/>
      <c r="SSY250" s="3"/>
      <c r="SSZ250" s="3"/>
      <c r="STA250" s="3"/>
      <c r="STB250" s="3"/>
      <c r="STC250" s="3"/>
      <c r="STD250" s="3"/>
      <c r="STE250" s="3"/>
      <c r="STF250" s="3"/>
      <c r="STG250" s="3"/>
      <c r="STH250" s="3"/>
      <c r="STI250" s="3"/>
      <c r="STJ250" s="3"/>
      <c r="STK250" s="3"/>
      <c r="STL250" s="3"/>
      <c r="STM250" s="3"/>
      <c r="STN250" s="3"/>
      <c r="STO250" s="3"/>
      <c r="STP250" s="3"/>
      <c r="STQ250" s="3"/>
      <c r="STR250" s="3"/>
      <c r="STS250" s="3"/>
      <c r="STT250" s="3"/>
      <c r="STU250" s="3"/>
      <c r="STV250" s="3"/>
      <c r="STW250" s="3"/>
      <c r="STX250" s="3"/>
      <c r="STY250" s="3"/>
      <c r="STZ250" s="3"/>
      <c r="SUA250" s="3"/>
      <c r="SUB250" s="3"/>
      <c r="SUC250" s="3"/>
      <c r="SUD250" s="3"/>
      <c r="SUE250" s="3"/>
      <c r="SUF250" s="3"/>
      <c r="SUG250" s="3"/>
      <c r="SUH250" s="3"/>
      <c r="SUI250" s="3"/>
      <c r="SUJ250" s="3"/>
      <c r="SUK250" s="3"/>
      <c r="SUL250" s="3"/>
      <c r="SUM250" s="3"/>
      <c r="SUN250" s="3"/>
      <c r="SUO250" s="3"/>
      <c r="SUP250" s="3"/>
      <c r="SUQ250" s="3"/>
      <c r="SUR250" s="3"/>
      <c r="SUS250" s="3"/>
      <c r="SUT250" s="3"/>
      <c r="SUU250" s="3"/>
      <c r="SUV250" s="3"/>
      <c r="SUW250" s="3"/>
      <c r="SUX250" s="3"/>
      <c r="SUY250" s="3"/>
      <c r="SUZ250" s="3"/>
      <c r="SVA250" s="3"/>
      <c r="SVB250" s="3"/>
      <c r="SVC250" s="3"/>
      <c r="SVD250" s="3"/>
      <c r="SVE250" s="3"/>
      <c r="SVF250" s="3"/>
      <c r="SVG250" s="3"/>
      <c r="SVH250" s="3"/>
      <c r="SVI250" s="3"/>
      <c r="SVJ250" s="3"/>
      <c r="SVK250" s="3"/>
      <c r="SVL250" s="3"/>
      <c r="SVM250" s="3"/>
      <c r="SVN250" s="3"/>
      <c r="SVO250" s="3"/>
      <c r="SVP250" s="3"/>
      <c r="SVQ250" s="3"/>
      <c r="SVR250" s="3"/>
      <c r="SVS250" s="3"/>
      <c r="SVT250" s="3"/>
      <c r="SVU250" s="3"/>
      <c r="SVV250" s="3"/>
      <c r="SVW250" s="3"/>
      <c r="SVX250" s="3"/>
      <c r="SVY250" s="3"/>
      <c r="SVZ250" s="3"/>
      <c r="SWA250" s="3"/>
      <c r="SWB250" s="3"/>
      <c r="SWC250" s="3"/>
      <c r="SWD250" s="3"/>
      <c r="SWE250" s="3"/>
      <c r="SWF250" s="3"/>
      <c r="SWG250" s="3"/>
      <c r="SWH250" s="3"/>
      <c r="SWI250" s="3"/>
      <c r="SWJ250" s="3"/>
      <c r="SWK250" s="3"/>
      <c r="SWL250" s="3"/>
      <c r="SWM250" s="3"/>
      <c r="SWN250" s="3"/>
      <c r="SWO250" s="3"/>
      <c r="SWP250" s="3"/>
      <c r="SWQ250" s="3"/>
      <c r="SWR250" s="3"/>
      <c r="SWS250" s="3"/>
      <c r="SWT250" s="3"/>
      <c r="SWU250" s="3"/>
      <c r="SWV250" s="3"/>
      <c r="SWW250" s="3"/>
      <c r="SWX250" s="3"/>
      <c r="SWY250" s="3"/>
      <c r="SWZ250" s="3"/>
      <c r="SXA250" s="3"/>
      <c r="SXB250" s="3"/>
      <c r="SXC250" s="3"/>
      <c r="SXD250" s="3"/>
      <c r="SXE250" s="3"/>
      <c r="SXF250" s="3"/>
      <c r="SXG250" s="3"/>
      <c r="SXH250" s="3"/>
      <c r="SXI250" s="3"/>
      <c r="SXJ250" s="3"/>
      <c r="SXK250" s="3"/>
      <c r="SXL250" s="3"/>
      <c r="SXM250" s="3"/>
      <c r="SXN250" s="3"/>
      <c r="SXO250" s="3"/>
      <c r="SXP250" s="3"/>
      <c r="SXQ250" s="3"/>
      <c r="SXR250" s="3"/>
      <c r="SXS250" s="3"/>
      <c r="SXT250" s="3"/>
      <c r="SXU250" s="3"/>
      <c r="SXV250" s="3"/>
      <c r="SXW250" s="3"/>
      <c r="SXX250" s="3"/>
      <c r="SXY250" s="3"/>
      <c r="SXZ250" s="3"/>
      <c r="SYA250" s="3"/>
      <c r="SYB250" s="3"/>
      <c r="SYC250" s="3"/>
      <c r="SYD250" s="3"/>
      <c r="SYE250" s="3"/>
      <c r="SYF250" s="3"/>
      <c r="SYG250" s="3"/>
      <c r="SYH250" s="3"/>
      <c r="SYI250" s="3"/>
      <c r="SYJ250" s="3"/>
      <c r="SYK250" s="3"/>
      <c r="SYL250" s="3"/>
      <c r="SYM250" s="3"/>
      <c r="SYN250" s="3"/>
      <c r="SYO250" s="3"/>
      <c r="SYP250" s="3"/>
      <c r="SYQ250" s="3"/>
      <c r="SYR250" s="3"/>
      <c r="SYS250" s="3"/>
      <c r="SYT250" s="3"/>
      <c r="SYU250" s="3"/>
      <c r="SYV250" s="3"/>
      <c r="SYW250" s="3"/>
      <c r="SYX250" s="3"/>
      <c r="SYY250" s="3"/>
      <c r="SYZ250" s="3"/>
      <c r="SZA250" s="3"/>
      <c r="SZB250" s="3"/>
      <c r="SZC250" s="3"/>
      <c r="SZD250" s="3"/>
      <c r="SZE250" s="3"/>
      <c r="SZF250" s="3"/>
      <c r="SZG250" s="3"/>
      <c r="SZH250" s="3"/>
      <c r="SZI250" s="3"/>
      <c r="SZJ250" s="3"/>
      <c r="SZK250" s="3"/>
      <c r="SZL250" s="3"/>
      <c r="SZM250" s="3"/>
      <c r="SZN250" s="3"/>
      <c r="SZO250" s="3"/>
      <c r="SZP250" s="3"/>
      <c r="SZQ250" s="3"/>
      <c r="SZR250" s="3"/>
      <c r="SZS250" s="3"/>
      <c r="SZT250" s="3"/>
      <c r="SZU250" s="3"/>
      <c r="SZV250" s="3"/>
      <c r="SZW250" s="3"/>
      <c r="SZX250" s="3"/>
      <c r="SZY250" s="3"/>
      <c r="SZZ250" s="3"/>
      <c r="TAA250" s="3"/>
      <c r="TAB250" s="3"/>
      <c r="TAC250" s="3"/>
      <c r="TAD250" s="3"/>
      <c r="TAE250" s="3"/>
      <c r="TAF250" s="3"/>
      <c r="TAG250" s="3"/>
      <c r="TAH250" s="3"/>
      <c r="TAI250" s="3"/>
      <c r="TAJ250" s="3"/>
      <c r="TAK250" s="3"/>
      <c r="TAL250" s="3"/>
      <c r="TAM250" s="3"/>
      <c r="TAN250" s="3"/>
      <c r="TAO250" s="3"/>
      <c r="TAP250" s="3"/>
      <c r="TAQ250" s="3"/>
      <c r="TAR250" s="3"/>
      <c r="TAS250" s="3"/>
      <c r="TAT250" s="3"/>
      <c r="TAU250" s="3"/>
      <c r="TAV250" s="3"/>
      <c r="TAW250" s="3"/>
      <c r="TAX250" s="3"/>
      <c r="TAY250" s="3"/>
      <c r="TAZ250" s="3"/>
      <c r="TBA250" s="3"/>
      <c r="TBB250" s="3"/>
      <c r="TBC250" s="3"/>
      <c r="TBD250" s="3"/>
      <c r="TBE250" s="3"/>
      <c r="TBF250" s="3"/>
      <c r="TBG250" s="3"/>
      <c r="TBH250" s="3"/>
      <c r="TBI250" s="3"/>
      <c r="TBJ250" s="3"/>
      <c r="TBK250" s="3"/>
      <c r="TBL250" s="3"/>
      <c r="TBM250" s="3"/>
      <c r="TBN250" s="3"/>
      <c r="TBO250" s="3"/>
      <c r="TBP250" s="3"/>
      <c r="TBQ250" s="3"/>
      <c r="TBR250" s="3"/>
      <c r="TBS250" s="3"/>
      <c r="TBT250" s="3"/>
      <c r="TBU250" s="3"/>
      <c r="TBV250" s="3"/>
      <c r="TBW250" s="3"/>
      <c r="TBX250" s="3"/>
      <c r="TBY250" s="3"/>
      <c r="TBZ250" s="3"/>
      <c r="TCA250" s="3"/>
      <c r="TCB250" s="3"/>
      <c r="TCC250" s="3"/>
      <c r="TCD250" s="3"/>
      <c r="TCE250" s="3"/>
      <c r="TCF250" s="3"/>
      <c r="TCG250" s="3"/>
      <c r="TCH250" s="3"/>
      <c r="TCI250" s="3"/>
      <c r="TCJ250" s="3"/>
      <c r="TCK250" s="3"/>
      <c r="TCL250" s="3"/>
      <c r="TCM250" s="3"/>
      <c r="TCN250" s="3"/>
      <c r="TCO250" s="3"/>
      <c r="TCP250" s="3"/>
      <c r="TCQ250" s="3"/>
      <c r="TCR250" s="3"/>
      <c r="TCS250" s="3"/>
      <c r="TCT250" s="3"/>
      <c r="TCU250" s="3"/>
      <c r="TCV250" s="3"/>
      <c r="TCW250" s="3"/>
      <c r="TCX250" s="3"/>
      <c r="TCY250" s="3"/>
      <c r="TCZ250" s="3"/>
      <c r="TDA250" s="3"/>
      <c r="TDB250" s="3"/>
      <c r="TDC250" s="3"/>
      <c r="TDD250" s="3"/>
      <c r="TDE250" s="3"/>
      <c r="TDF250" s="3"/>
      <c r="TDG250" s="3"/>
      <c r="TDH250" s="3"/>
      <c r="TDI250" s="3"/>
      <c r="TDJ250" s="3"/>
      <c r="TDK250" s="3"/>
      <c r="TDL250" s="3"/>
      <c r="TDM250" s="3"/>
      <c r="TDN250" s="3"/>
      <c r="TDO250" s="3"/>
      <c r="TDP250" s="3"/>
      <c r="TDQ250" s="3"/>
      <c r="TDR250" s="3"/>
      <c r="TDS250" s="3"/>
      <c r="TDT250" s="3"/>
      <c r="TDU250" s="3"/>
      <c r="TDV250" s="3"/>
      <c r="TDW250" s="3"/>
      <c r="TDX250" s="3"/>
      <c r="TDY250" s="3"/>
      <c r="TDZ250" s="3"/>
      <c r="TEA250" s="3"/>
      <c r="TEB250" s="3"/>
      <c r="TEC250" s="3"/>
      <c r="TED250" s="3"/>
      <c r="TEE250" s="3"/>
      <c r="TEF250" s="3"/>
      <c r="TEG250" s="3"/>
      <c r="TEH250" s="3"/>
      <c r="TEI250" s="3"/>
      <c r="TEJ250" s="3"/>
      <c r="TEK250" s="3"/>
      <c r="TEL250" s="3"/>
      <c r="TEM250" s="3"/>
      <c r="TEN250" s="3"/>
      <c r="TEO250" s="3"/>
      <c r="TEP250" s="3"/>
      <c r="TEQ250" s="3"/>
      <c r="TER250" s="3"/>
      <c r="TES250" s="3"/>
      <c r="TET250" s="3"/>
      <c r="TEU250" s="3"/>
      <c r="TEV250" s="3"/>
      <c r="TEW250" s="3"/>
      <c r="TEX250" s="3"/>
      <c r="TEY250" s="3"/>
      <c r="TEZ250" s="3"/>
      <c r="TFA250" s="3"/>
      <c r="TFB250" s="3"/>
      <c r="TFC250" s="3"/>
      <c r="TFD250" s="3"/>
      <c r="TFE250" s="3"/>
      <c r="TFF250" s="3"/>
      <c r="TFG250" s="3"/>
      <c r="TFH250" s="3"/>
      <c r="TFI250" s="3"/>
      <c r="TFJ250" s="3"/>
      <c r="TFK250" s="3"/>
      <c r="TFL250" s="3"/>
      <c r="TFM250" s="3"/>
      <c r="TFN250" s="3"/>
      <c r="TFO250" s="3"/>
      <c r="TFP250" s="3"/>
      <c r="TFQ250" s="3"/>
      <c r="TFR250" s="3"/>
      <c r="TFS250" s="3"/>
      <c r="TFT250" s="3"/>
      <c r="TFU250" s="3"/>
      <c r="TFV250" s="3"/>
      <c r="TFW250" s="3"/>
      <c r="TFX250" s="3"/>
      <c r="TFY250" s="3"/>
      <c r="TFZ250" s="3"/>
      <c r="TGA250" s="3"/>
      <c r="TGB250" s="3"/>
      <c r="TGC250" s="3"/>
      <c r="TGD250" s="3"/>
      <c r="TGE250" s="3"/>
      <c r="TGF250" s="3"/>
      <c r="TGG250" s="3"/>
      <c r="TGH250" s="3"/>
      <c r="TGI250" s="3"/>
      <c r="TGJ250" s="3"/>
      <c r="TGK250" s="3"/>
      <c r="TGL250" s="3"/>
      <c r="TGM250" s="3"/>
      <c r="TGN250" s="3"/>
      <c r="TGO250" s="3"/>
      <c r="TGP250" s="3"/>
      <c r="TGQ250" s="3"/>
      <c r="TGR250" s="3"/>
      <c r="TGS250" s="3"/>
      <c r="TGT250" s="3"/>
      <c r="TGU250" s="3"/>
      <c r="TGV250" s="3"/>
      <c r="TGW250" s="3"/>
      <c r="TGX250" s="3"/>
      <c r="TGY250" s="3"/>
      <c r="TGZ250" s="3"/>
      <c r="THA250" s="3"/>
      <c r="THB250" s="3"/>
      <c r="THC250" s="3"/>
      <c r="THD250" s="3"/>
      <c r="THE250" s="3"/>
      <c r="THF250" s="3"/>
      <c r="THG250" s="3"/>
      <c r="THH250" s="3"/>
      <c r="THI250" s="3"/>
      <c r="THJ250" s="3"/>
      <c r="THK250" s="3"/>
      <c r="THL250" s="3"/>
      <c r="THM250" s="3"/>
      <c r="THN250" s="3"/>
      <c r="THO250" s="3"/>
      <c r="THP250" s="3"/>
      <c r="THQ250" s="3"/>
      <c r="THR250" s="3"/>
      <c r="THS250" s="3"/>
      <c r="THT250" s="3"/>
      <c r="THU250" s="3"/>
      <c r="THV250" s="3"/>
      <c r="THW250" s="3"/>
      <c r="THX250" s="3"/>
      <c r="THY250" s="3"/>
      <c r="THZ250" s="3"/>
      <c r="TIA250" s="3"/>
      <c r="TIB250" s="3"/>
      <c r="TIC250" s="3"/>
      <c r="TID250" s="3"/>
      <c r="TIE250" s="3"/>
      <c r="TIF250" s="3"/>
      <c r="TIG250" s="3"/>
      <c r="TIH250" s="3"/>
      <c r="TII250" s="3"/>
      <c r="TIJ250" s="3"/>
      <c r="TIK250" s="3"/>
      <c r="TIL250" s="3"/>
      <c r="TIM250" s="3"/>
      <c r="TIN250" s="3"/>
      <c r="TIO250" s="3"/>
      <c r="TIP250" s="3"/>
      <c r="TIQ250" s="3"/>
      <c r="TIR250" s="3"/>
      <c r="TIS250" s="3"/>
      <c r="TIT250" s="3"/>
      <c r="TIU250" s="3"/>
      <c r="TIV250" s="3"/>
      <c r="TIW250" s="3"/>
      <c r="TIX250" s="3"/>
      <c r="TIY250" s="3"/>
      <c r="TIZ250" s="3"/>
      <c r="TJA250" s="3"/>
      <c r="TJB250" s="3"/>
      <c r="TJC250" s="3"/>
      <c r="TJD250" s="3"/>
      <c r="TJE250" s="3"/>
      <c r="TJF250" s="3"/>
      <c r="TJG250" s="3"/>
      <c r="TJH250" s="3"/>
      <c r="TJI250" s="3"/>
      <c r="TJJ250" s="3"/>
      <c r="TJK250" s="3"/>
      <c r="TJL250" s="3"/>
      <c r="TJM250" s="3"/>
      <c r="TJN250" s="3"/>
      <c r="TJO250" s="3"/>
      <c r="TJP250" s="3"/>
      <c r="TJQ250" s="3"/>
      <c r="TJR250" s="3"/>
      <c r="TJS250" s="3"/>
      <c r="TJT250" s="3"/>
      <c r="TJU250" s="3"/>
      <c r="TJV250" s="3"/>
      <c r="TJW250" s="3"/>
      <c r="TJX250" s="3"/>
      <c r="TJY250" s="3"/>
      <c r="TJZ250" s="3"/>
      <c r="TKA250" s="3"/>
      <c r="TKB250" s="3"/>
      <c r="TKC250" s="3"/>
      <c r="TKD250" s="3"/>
      <c r="TKE250" s="3"/>
      <c r="TKF250" s="3"/>
      <c r="TKG250" s="3"/>
      <c r="TKH250" s="3"/>
      <c r="TKI250" s="3"/>
      <c r="TKJ250" s="3"/>
      <c r="TKK250" s="3"/>
      <c r="TKL250" s="3"/>
      <c r="TKM250" s="3"/>
      <c r="TKN250" s="3"/>
      <c r="TKO250" s="3"/>
      <c r="TKP250" s="3"/>
      <c r="TKQ250" s="3"/>
      <c r="TKR250" s="3"/>
      <c r="TKS250" s="3"/>
      <c r="TKT250" s="3"/>
      <c r="TKU250" s="3"/>
      <c r="TKV250" s="3"/>
      <c r="TKW250" s="3"/>
      <c r="TKX250" s="3"/>
      <c r="TKY250" s="3"/>
      <c r="TKZ250" s="3"/>
      <c r="TLA250" s="3"/>
      <c r="TLB250" s="3"/>
      <c r="TLC250" s="3"/>
      <c r="TLD250" s="3"/>
      <c r="TLE250" s="3"/>
      <c r="TLF250" s="3"/>
      <c r="TLG250" s="3"/>
      <c r="TLH250" s="3"/>
      <c r="TLI250" s="3"/>
      <c r="TLJ250" s="3"/>
      <c r="TLK250" s="3"/>
      <c r="TLL250" s="3"/>
      <c r="TLM250" s="3"/>
      <c r="TLN250" s="3"/>
      <c r="TLO250" s="3"/>
      <c r="TLP250" s="3"/>
      <c r="TLQ250" s="3"/>
      <c r="TLR250" s="3"/>
      <c r="TLS250" s="3"/>
      <c r="TLT250" s="3"/>
      <c r="TLU250" s="3"/>
      <c r="TLV250" s="3"/>
      <c r="TLW250" s="3"/>
      <c r="TLX250" s="3"/>
      <c r="TLY250" s="3"/>
      <c r="TLZ250" s="3"/>
      <c r="TMA250" s="3"/>
      <c r="TMB250" s="3"/>
      <c r="TMC250" s="3"/>
      <c r="TMD250" s="3"/>
      <c r="TME250" s="3"/>
      <c r="TMF250" s="3"/>
      <c r="TMG250" s="3"/>
      <c r="TMH250" s="3"/>
      <c r="TMI250" s="3"/>
      <c r="TMJ250" s="3"/>
      <c r="TMK250" s="3"/>
      <c r="TML250" s="3"/>
      <c r="TMM250" s="3"/>
      <c r="TMN250" s="3"/>
      <c r="TMO250" s="3"/>
      <c r="TMP250" s="3"/>
      <c r="TMQ250" s="3"/>
      <c r="TMR250" s="3"/>
      <c r="TMS250" s="3"/>
      <c r="TMT250" s="3"/>
      <c r="TMU250" s="3"/>
      <c r="TMV250" s="3"/>
      <c r="TMW250" s="3"/>
      <c r="TMX250" s="3"/>
      <c r="TMY250" s="3"/>
      <c r="TMZ250" s="3"/>
      <c r="TNA250" s="3"/>
      <c r="TNB250" s="3"/>
      <c r="TNC250" s="3"/>
      <c r="TND250" s="3"/>
      <c r="TNE250" s="3"/>
      <c r="TNF250" s="3"/>
      <c r="TNG250" s="3"/>
      <c r="TNH250" s="3"/>
      <c r="TNI250" s="3"/>
      <c r="TNJ250" s="3"/>
      <c r="TNK250" s="3"/>
      <c r="TNL250" s="3"/>
      <c r="TNM250" s="3"/>
      <c r="TNN250" s="3"/>
      <c r="TNO250" s="3"/>
      <c r="TNP250" s="3"/>
      <c r="TNQ250" s="3"/>
      <c r="TNR250" s="3"/>
      <c r="TNS250" s="3"/>
      <c r="TNT250" s="3"/>
      <c r="TNU250" s="3"/>
      <c r="TNV250" s="3"/>
      <c r="TNW250" s="3"/>
      <c r="TNX250" s="3"/>
      <c r="TNY250" s="3"/>
      <c r="TNZ250" s="3"/>
      <c r="TOA250" s="3"/>
      <c r="TOB250" s="3"/>
      <c r="TOC250" s="3"/>
      <c r="TOD250" s="3"/>
      <c r="TOE250" s="3"/>
      <c r="TOF250" s="3"/>
      <c r="TOG250" s="3"/>
      <c r="TOH250" s="3"/>
      <c r="TOI250" s="3"/>
      <c r="TOJ250" s="3"/>
      <c r="TOK250" s="3"/>
      <c r="TOL250" s="3"/>
      <c r="TOM250" s="3"/>
      <c r="TON250" s="3"/>
      <c r="TOO250" s="3"/>
      <c r="TOP250" s="3"/>
      <c r="TOQ250" s="3"/>
      <c r="TOR250" s="3"/>
      <c r="TOS250" s="3"/>
      <c r="TOT250" s="3"/>
      <c r="TOU250" s="3"/>
      <c r="TOV250" s="3"/>
      <c r="TOW250" s="3"/>
      <c r="TOX250" s="3"/>
      <c r="TOY250" s="3"/>
      <c r="TOZ250" s="3"/>
      <c r="TPA250" s="3"/>
      <c r="TPB250" s="3"/>
      <c r="TPC250" s="3"/>
      <c r="TPD250" s="3"/>
      <c r="TPE250" s="3"/>
      <c r="TPF250" s="3"/>
      <c r="TPG250" s="3"/>
      <c r="TPH250" s="3"/>
      <c r="TPI250" s="3"/>
      <c r="TPJ250" s="3"/>
      <c r="TPK250" s="3"/>
      <c r="TPL250" s="3"/>
      <c r="TPM250" s="3"/>
      <c r="TPN250" s="3"/>
      <c r="TPO250" s="3"/>
      <c r="TPP250" s="3"/>
      <c r="TPQ250" s="3"/>
      <c r="TPR250" s="3"/>
      <c r="TPS250" s="3"/>
      <c r="TPT250" s="3"/>
      <c r="TPU250" s="3"/>
      <c r="TPV250" s="3"/>
      <c r="TPW250" s="3"/>
      <c r="TPX250" s="3"/>
      <c r="TPY250" s="3"/>
      <c r="TPZ250" s="3"/>
      <c r="TQA250" s="3"/>
      <c r="TQB250" s="3"/>
      <c r="TQC250" s="3"/>
      <c r="TQD250" s="3"/>
      <c r="TQE250" s="3"/>
      <c r="TQF250" s="3"/>
      <c r="TQG250" s="3"/>
      <c r="TQH250" s="3"/>
      <c r="TQI250" s="3"/>
      <c r="TQJ250" s="3"/>
      <c r="TQK250" s="3"/>
      <c r="TQL250" s="3"/>
      <c r="TQM250" s="3"/>
      <c r="TQN250" s="3"/>
      <c r="TQO250" s="3"/>
      <c r="TQP250" s="3"/>
      <c r="TQQ250" s="3"/>
      <c r="TQR250" s="3"/>
      <c r="TQS250" s="3"/>
      <c r="TQT250" s="3"/>
      <c r="TQU250" s="3"/>
      <c r="TQV250" s="3"/>
      <c r="TQW250" s="3"/>
      <c r="TQX250" s="3"/>
      <c r="TQY250" s="3"/>
      <c r="TQZ250" s="3"/>
      <c r="TRA250" s="3"/>
      <c r="TRB250" s="3"/>
      <c r="TRC250" s="3"/>
      <c r="TRD250" s="3"/>
      <c r="TRE250" s="3"/>
      <c r="TRF250" s="3"/>
      <c r="TRG250" s="3"/>
      <c r="TRH250" s="3"/>
      <c r="TRI250" s="3"/>
      <c r="TRJ250" s="3"/>
      <c r="TRK250" s="3"/>
      <c r="TRL250" s="3"/>
      <c r="TRM250" s="3"/>
      <c r="TRN250" s="3"/>
      <c r="TRO250" s="3"/>
      <c r="TRP250" s="3"/>
      <c r="TRQ250" s="3"/>
      <c r="TRR250" s="3"/>
      <c r="TRS250" s="3"/>
      <c r="TRT250" s="3"/>
      <c r="TRU250" s="3"/>
      <c r="TRV250" s="3"/>
      <c r="TRW250" s="3"/>
      <c r="TRX250" s="3"/>
      <c r="TRY250" s="3"/>
      <c r="TRZ250" s="3"/>
      <c r="TSA250" s="3"/>
      <c r="TSB250" s="3"/>
      <c r="TSC250" s="3"/>
      <c r="TSD250" s="3"/>
      <c r="TSE250" s="3"/>
      <c r="TSF250" s="3"/>
      <c r="TSG250" s="3"/>
      <c r="TSH250" s="3"/>
      <c r="TSI250" s="3"/>
      <c r="TSJ250" s="3"/>
      <c r="TSK250" s="3"/>
      <c r="TSL250" s="3"/>
      <c r="TSM250" s="3"/>
      <c r="TSN250" s="3"/>
      <c r="TSO250" s="3"/>
      <c r="TSP250" s="3"/>
      <c r="TSQ250" s="3"/>
      <c r="TSR250" s="3"/>
      <c r="TSS250" s="3"/>
      <c r="TST250" s="3"/>
      <c r="TSU250" s="3"/>
      <c r="TSV250" s="3"/>
      <c r="TSW250" s="3"/>
      <c r="TSX250" s="3"/>
      <c r="TSY250" s="3"/>
      <c r="TSZ250" s="3"/>
      <c r="TTA250" s="3"/>
      <c r="TTB250" s="3"/>
      <c r="TTC250" s="3"/>
      <c r="TTD250" s="3"/>
      <c r="TTE250" s="3"/>
      <c r="TTF250" s="3"/>
      <c r="TTG250" s="3"/>
      <c r="TTH250" s="3"/>
      <c r="TTI250" s="3"/>
      <c r="TTJ250" s="3"/>
      <c r="TTK250" s="3"/>
      <c r="TTL250" s="3"/>
      <c r="TTM250" s="3"/>
      <c r="TTN250" s="3"/>
      <c r="TTO250" s="3"/>
      <c r="TTP250" s="3"/>
      <c r="TTQ250" s="3"/>
      <c r="TTR250" s="3"/>
      <c r="TTS250" s="3"/>
      <c r="TTT250" s="3"/>
      <c r="TTU250" s="3"/>
      <c r="TTV250" s="3"/>
      <c r="TTW250" s="3"/>
      <c r="TTX250" s="3"/>
      <c r="TTY250" s="3"/>
      <c r="TTZ250" s="3"/>
      <c r="TUA250" s="3"/>
      <c r="TUB250" s="3"/>
      <c r="TUC250" s="3"/>
      <c r="TUD250" s="3"/>
      <c r="TUE250" s="3"/>
      <c r="TUF250" s="3"/>
      <c r="TUG250" s="3"/>
      <c r="TUH250" s="3"/>
      <c r="TUI250" s="3"/>
      <c r="TUJ250" s="3"/>
      <c r="TUK250" s="3"/>
      <c r="TUL250" s="3"/>
      <c r="TUM250" s="3"/>
      <c r="TUN250" s="3"/>
      <c r="TUO250" s="3"/>
      <c r="TUP250" s="3"/>
      <c r="TUQ250" s="3"/>
      <c r="TUR250" s="3"/>
      <c r="TUS250" s="3"/>
      <c r="TUT250" s="3"/>
      <c r="TUU250" s="3"/>
      <c r="TUV250" s="3"/>
      <c r="TUW250" s="3"/>
      <c r="TUX250" s="3"/>
      <c r="TUY250" s="3"/>
      <c r="TUZ250" s="3"/>
      <c r="TVA250" s="3"/>
      <c r="TVB250" s="3"/>
      <c r="TVC250" s="3"/>
      <c r="TVD250" s="3"/>
      <c r="TVE250" s="3"/>
      <c r="TVF250" s="3"/>
      <c r="TVG250" s="3"/>
      <c r="TVH250" s="3"/>
      <c r="TVI250" s="3"/>
      <c r="TVJ250" s="3"/>
      <c r="TVK250" s="3"/>
      <c r="TVL250" s="3"/>
      <c r="TVM250" s="3"/>
      <c r="TVN250" s="3"/>
      <c r="TVO250" s="3"/>
      <c r="TVP250" s="3"/>
      <c r="TVQ250" s="3"/>
      <c r="TVR250" s="3"/>
      <c r="TVS250" s="3"/>
      <c r="TVT250" s="3"/>
      <c r="TVU250" s="3"/>
      <c r="TVV250" s="3"/>
      <c r="TVW250" s="3"/>
      <c r="TVX250" s="3"/>
      <c r="TVY250" s="3"/>
      <c r="TVZ250" s="3"/>
      <c r="TWA250" s="3"/>
      <c r="TWB250" s="3"/>
      <c r="TWC250" s="3"/>
      <c r="TWD250" s="3"/>
      <c r="TWE250" s="3"/>
      <c r="TWF250" s="3"/>
      <c r="TWG250" s="3"/>
      <c r="TWH250" s="3"/>
      <c r="TWI250" s="3"/>
      <c r="TWJ250" s="3"/>
      <c r="TWK250" s="3"/>
      <c r="TWL250" s="3"/>
      <c r="TWM250" s="3"/>
      <c r="TWN250" s="3"/>
      <c r="TWO250" s="3"/>
      <c r="TWP250" s="3"/>
      <c r="TWQ250" s="3"/>
      <c r="TWR250" s="3"/>
      <c r="TWS250" s="3"/>
      <c r="TWT250" s="3"/>
      <c r="TWU250" s="3"/>
      <c r="TWV250" s="3"/>
      <c r="TWW250" s="3"/>
      <c r="TWX250" s="3"/>
      <c r="TWY250" s="3"/>
      <c r="TWZ250" s="3"/>
      <c r="TXA250" s="3"/>
      <c r="TXB250" s="3"/>
      <c r="TXC250" s="3"/>
      <c r="TXD250" s="3"/>
      <c r="TXE250" s="3"/>
      <c r="TXF250" s="3"/>
      <c r="TXG250" s="3"/>
      <c r="TXH250" s="3"/>
      <c r="TXI250" s="3"/>
      <c r="TXJ250" s="3"/>
      <c r="TXK250" s="3"/>
      <c r="TXL250" s="3"/>
      <c r="TXM250" s="3"/>
      <c r="TXN250" s="3"/>
      <c r="TXO250" s="3"/>
      <c r="TXP250" s="3"/>
      <c r="TXQ250" s="3"/>
      <c r="TXR250" s="3"/>
      <c r="TXS250" s="3"/>
      <c r="TXT250" s="3"/>
      <c r="TXU250" s="3"/>
      <c r="TXV250" s="3"/>
      <c r="TXW250" s="3"/>
      <c r="TXX250" s="3"/>
      <c r="TXY250" s="3"/>
      <c r="TXZ250" s="3"/>
      <c r="TYA250" s="3"/>
      <c r="TYB250" s="3"/>
      <c r="TYC250" s="3"/>
      <c r="TYD250" s="3"/>
      <c r="TYE250" s="3"/>
      <c r="TYF250" s="3"/>
      <c r="TYG250" s="3"/>
      <c r="TYH250" s="3"/>
      <c r="TYI250" s="3"/>
      <c r="TYJ250" s="3"/>
      <c r="TYK250" s="3"/>
      <c r="TYL250" s="3"/>
      <c r="TYM250" s="3"/>
      <c r="TYN250" s="3"/>
      <c r="TYO250" s="3"/>
      <c r="TYP250" s="3"/>
      <c r="TYQ250" s="3"/>
      <c r="TYR250" s="3"/>
      <c r="TYS250" s="3"/>
      <c r="TYT250" s="3"/>
      <c r="TYU250" s="3"/>
      <c r="TYV250" s="3"/>
      <c r="TYW250" s="3"/>
      <c r="TYX250" s="3"/>
      <c r="TYY250" s="3"/>
      <c r="TYZ250" s="3"/>
      <c r="TZA250" s="3"/>
      <c r="TZB250" s="3"/>
      <c r="TZC250" s="3"/>
      <c r="TZD250" s="3"/>
      <c r="TZE250" s="3"/>
      <c r="TZF250" s="3"/>
      <c r="TZG250" s="3"/>
      <c r="TZH250" s="3"/>
      <c r="TZI250" s="3"/>
      <c r="TZJ250" s="3"/>
      <c r="TZK250" s="3"/>
      <c r="TZL250" s="3"/>
      <c r="TZM250" s="3"/>
      <c r="TZN250" s="3"/>
      <c r="TZO250" s="3"/>
      <c r="TZP250" s="3"/>
      <c r="TZQ250" s="3"/>
      <c r="TZR250" s="3"/>
      <c r="TZS250" s="3"/>
      <c r="TZT250" s="3"/>
      <c r="TZU250" s="3"/>
      <c r="TZV250" s="3"/>
      <c r="TZW250" s="3"/>
      <c r="TZX250" s="3"/>
      <c r="TZY250" s="3"/>
      <c r="TZZ250" s="3"/>
      <c r="UAA250" s="3"/>
      <c r="UAB250" s="3"/>
      <c r="UAC250" s="3"/>
      <c r="UAD250" s="3"/>
      <c r="UAE250" s="3"/>
      <c r="UAF250" s="3"/>
      <c r="UAG250" s="3"/>
      <c r="UAH250" s="3"/>
      <c r="UAI250" s="3"/>
      <c r="UAJ250" s="3"/>
      <c r="UAK250" s="3"/>
      <c r="UAL250" s="3"/>
      <c r="UAM250" s="3"/>
      <c r="UAN250" s="3"/>
      <c r="UAO250" s="3"/>
      <c r="UAP250" s="3"/>
      <c r="UAQ250" s="3"/>
      <c r="UAR250" s="3"/>
      <c r="UAS250" s="3"/>
      <c r="UAT250" s="3"/>
      <c r="UAU250" s="3"/>
      <c r="UAV250" s="3"/>
      <c r="UAW250" s="3"/>
      <c r="UAX250" s="3"/>
      <c r="UAY250" s="3"/>
      <c r="UAZ250" s="3"/>
      <c r="UBA250" s="3"/>
      <c r="UBB250" s="3"/>
      <c r="UBC250" s="3"/>
      <c r="UBD250" s="3"/>
      <c r="UBE250" s="3"/>
      <c r="UBF250" s="3"/>
      <c r="UBG250" s="3"/>
      <c r="UBH250" s="3"/>
      <c r="UBI250" s="3"/>
      <c r="UBJ250" s="3"/>
      <c r="UBK250" s="3"/>
      <c r="UBL250" s="3"/>
      <c r="UBM250" s="3"/>
      <c r="UBN250" s="3"/>
      <c r="UBO250" s="3"/>
      <c r="UBP250" s="3"/>
      <c r="UBQ250" s="3"/>
      <c r="UBR250" s="3"/>
      <c r="UBS250" s="3"/>
      <c r="UBT250" s="3"/>
      <c r="UBU250" s="3"/>
      <c r="UBV250" s="3"/>
      <c r="UBW250" s="3"/>
      <c r="UBX250" s="3"/>
      <c r="UBY250" s="3"/>
      <c r="UBZ250" s="3"/>
      <c r="UCA250" s="3"/>
      <c r="UCB250" s="3"/>
      <c r="UCC250" s="3"/>
      <c r="UCD250" s="3"/>
      <c r="UCE250" s="3"/>
      <c r="UCF250" s="3"/>
      <c r="UCG250" s="3"/>
      <c r="UCH250" s="3"/>
      <c r="UCI250" s="3"/>
      <c r="UCJ250" s="3"/>
      <c r="UCK250" s="3"/>
      <c r="UCL250" s="3"/>
      <c r="UCM250" s="3"/>
      <c r="UCN250" s="3"/>
      <c r="UCO250" s="3"/>
      <c r="UCP250" s="3"/>
      <c r="UCQ250" s="3"/>
      <c r="UCR250" s="3"/>
      <c r="UCS250" s="3"/>
      <c r="UCT250" s="3"/>
      <c r="UCU250" s="3"/>
      <c r="UCV250" s="3"/>
      <c r="UCW250" s="3"/>
      <c r="UCX250" s="3"/>
      <c r="UCY250" s="3"/>
      <c r="UCZ250" s="3"/>
      <c r="UDA250" s="3"/>
      <c r="UDB250" s="3"/>
      <c r="UDC250" s="3"/>
      <c r="UDD250" s="3"/>
      <c r="UDE250" s="3"/>
      <c r="UDF250" s="3"/>
      <c r="UDG250" s="3"/>
      <c r="UDH250" s="3"/>
      <c r="UDI250" s="3"/>
      <c r="UDJ250" s="3"/>
      <c r="UDK250" s="3"/>
      <c r="UDL250" s="3"/>
      <c r="UDM250" s="3"/>
      <c r="UDN250" s="3"/>
      <c r="UDO250" s="3"/>
      <c r="UDP250" s="3"/>
      <c r="UDQ250" s="3"/>
      <c r="UDR250" s="3"/>
      <c r="UDS250" s="3"/>
      <c r="UDT250" s="3"/>
      <c r="UDU250" s="3"/>
      <c r="UDV250" s="3"/>
      <c r="UDW250" s="3"/>
      <c r="UDX250" s="3"/>
      <c r="UDY250" s="3"/>
      <c r="UDZ250" s="3"/>
      <c r="UEA250" s="3"/>
      <c r="UEB250" s="3"/>
      <c r="UEC250" s="3"/>
      <c r="UED250" s="3"/>
      <c r="UEE250" s="3"/>
      <c r="UEF250" s="3"/>
      <c r="UEG250" s="3"/>
      <c r="UEH250" s="3"/>
      <c r="UEI250" s="3"/>
      <c r="UEJ250" s="3"/>
      <c r="UEK250" s="3"/>
      <c r="UEL250" s="3"/>
      <c r="UEM250" s="3"/>
      <c r="UEN250" s="3"/>
      <c r="UEO250" s="3"/>
      <c r="UEP250" s="3"/>
      <c r="UEQ250" s="3"/>
      <c r="UER250" s="3"/>
      <c r="UES250" s="3"/>
      <c r="UET250" s="3"/>
      <c r="UEU250" s="3"/>
      <c r="UEV250" s="3"/>
      <c r="UEW250" s="3"/>
      <c r="UEX250" s="3"/>
      <c r="UEY250" s="3"/>
      <c r="UEZ250" s="3"/>
      <c r="UFA250" s="3"/>
      <c r="UFB250" s="3"/>
      <c r="UFC250" s="3"/>
      <c r="UFD250" s="3"/>
      <c r="UFE250" s="3"/>
      <c r="UFF250" s="3"/>
      <c r="UFG250" s="3"/>
      <c r="UFH250" s="3"/>
      <c r="UFI250" s="3"/>
      <c r="UFJ250" s="3"/>
      <c r="UFK250" s="3"/>
      <c r="UFL250" s="3"/>
      <c r="UFM250" s="3"/>
      <c r="UFN250" s="3"/>
      <c r="UFO250" s="3"/>
      <c r="UFP250" s="3"/>
      <c r="UFQ250" s="3"/>
      <c r="UFR250" s="3"/>
      <c r="UFS250" s="3"/>
      <c r="UFT250" s="3"/>
      <c r="UFU250" s="3"/>
      <c r="UFV250" s="3"/>
      <c r="UFW250" s="3"/>
      <c r="UFX250" s="3"/>
      <c r="UFY250" s="3"/>
      <c r="UFZ250" s="3"/>
      <c r="UGA250" s="3"/>
      <c r="UGB250" s="3"/>
      <c r="UGC250" s="3"/>
      <c r="UGD250" s="3"/>
      <c r="UGE250" s="3"/>
      <c r="UGF250" s="3"/>
      <c r="UGG250" s="3"/>
      <c r="UGH250" s="3"/>
      <c r="UGI250" s="3"/>
      <c r="UGJ250" s="3"/>
      <c r="UGK250" s="3"/>
      <c r="UGL250" s="3"/>
      <c r="UGM250" s="3"/>
      <c r="UGN250" s="3"/>
      <c r="UGO250" s="3"/>
      <c r="UGP250" s="3"/>
      <c r="UGQ250" s="3"/>
      <c r="UGR250" s="3"/>
      <c r="UGS250" s="3"/>
      <c r="UGT250" s="3"/>
      <c r="UGU250" s="3"/>
      <c r="UGV250" s="3"/>
      <c r="UGW250" s="3"/>
      <c r="UGX250" s="3"/>
      <c r="UGY250" s="3"/>
      <c r="UGZ250" s="3"/>
      <c r="UHA250" s="3"/>
      <c r="UHB250" s="3"/>
      <c r="UHC250" s="3"/>
      <c r="UHD250" s="3"/>
      <c r="UHE250" s="3"/>
      <c r="UHF250" s="3"/>
      <c r="UHG250" s="3"/>
      <c r="UHH250" s="3"/>
      <c r="UHI250" s="3"/>
      <c r="UHJ250" s="3"/>
      <c r="UHK250" s="3"/>
      <c r="UHL250" s="3"/>
      <c r="UHM250" s="3"/>
      <c r="UHN250" s="3"/>
      <c r="UHO250" s="3"/>
      <c r="UHP250" s="3"/>
      <c r="UHQ250" s="3"/>
      <c r="UHR250" s="3"/>
      <c r="UHS250" s="3"/>
      <c r="UHT250" s="3"/>
      <c r="UHU250" s="3"/>
      <c r="UHV250" s="3"/>
      <c r="UHW250" s="3"/>
      <c r="UHX250" s="3"/>
      <c r="UHY250" s="3"/>
      <c r="UHZ250" s="3"/>
      <c r="UIA250" s="3"/>
      <c r="UIB250" s="3"/>
      <c r="UIC250" s="3"/>
      <c r="UID250" s="3"/>
      <c r="UIE250" s="3"/>
      <c r="UIF250" s="3"/>
      <c r="UIG250" s="3"/>
      <c r="UIH250" s="3"/>
      <c r="UII250" s="3"/>
      <c r="UIJ250" s="3"/>
      <c r="UIK250" s="3"/>
      <c r="UIL250" s="3"/>
      <c r="UIM250" s="3"/>
      <c r="UIN250" s="3"/>
      <c r="UIO250" s="3"/>
      <c r="UIP250" s="3"/>
      <c r="UIQ250" s="3"/>
      <c r="UIR250" s="3"/>
      <c r="UIS250" s="3"/>
      <c r="UIT250" s="3"/>
      <c r="UIU250" s="3"/>
      <c r="UIV250" s="3"/>
      <c r="UIW250" s="3"/>
      <c r="UIX250" s="3"/>
      <c r="UIY250" s="3"/>
      <c r="UIZ250" s="3"/>
      <c r="UJA250" s="3"/>
      <c r="UJB250" s="3"/>
      <c r="UJC250" s="3"/>
      <c r="UJD250" s="3"/>
      <c r="UJE250" s="3"/>
      <c r="UJF250" s="3"/>
      <c r="UJG250" s="3"/>
      <c r="UJH250" s="3"/>
      <c r="UJI250" s="3"/>
      <c r="UJJ250" s="3"/>
      <c r="UJK250" s="3"/>
      <c r="UJL250" s="3"/>
      <c r="UJM250" s="3"/>
      <c r="UJN250" s="3"/>
      <c r="UJO250" s="3"/>
      <c r="UJP250" s="3"/>
      <c r="UJQ250" s="3"/>
      <c r="UJR250" s="3"/>
      <c r="UJS250" s="3"/>
      <c r="UJT250" s="3"/>
      <c r="UJU250" s="3"/>
      <c r="UJV250" s="3"/>
      <c r="UJW250" s="3"/>
      <c r="UJX250" s="3"/>
      <c r="UJY250" s="3"/>
      <c r="UJZ250" s="3"/>
      <c r="UKA250" s="3"/>
      <c r="UKB250" s="3"/>
      <c r="UKC250" s="3"/>
      <c r="UKD250" s="3"/>
      <c r="UKE250" s="3"/>
      <c r="UKF250" s="3"/>
      <c r="UKG250" s="3"/>
      <c r="UKH250" s="3"/>
      <c r="UKI250" s="3"/>
      <c r="UKJ250" s="3"/>
      <c r="UKK250" s="3"/>
      <c r="UKL250" s="3"/>
      <c r="UKM250" s="3"/>
      <c r="UKN250" s="3"/>
      <c r="UKO250" s="3"/>
      <c r="UKP250" s="3"/>
      <c r="UKQ250" s="3"/>
      <c r="UKR250" s="3"/>
      <c r="UKS250" s="3"/>
      <c r="UKT250" s="3"/>
      <c r="UKU250" s="3"/>
      <c r="UKV250" s="3"/>
      <c r="UKW250" s="3"/>
      <c r="UKX250" s="3"/>
      <c r="UKY250" s="3"/>
      <c r="UKZ250" s="3"/>
      <c r="ULA250" s="3"/>
      <c r="ULB250" s="3"/>
      <c r="ULC250" s="3"/>
      <c r="ULD250" s="3"/>
      <c r="ULE250" s="3"/>
      <c r="ULF250" s="3"/>
      <c r="ULG250" s="3"/>
      <c r="ULH250" s="3"/>
      <c r="ULI250" s="3"/>
      <c r="ULJ250" s="3"/>
      <c r="ULK250" s="3"/>
      <c r="ULL250" s="3"/>
      <c r="ULM250" s="3"/>
      <c r="ULN250" s="3"/>
      <c r="ULO250" s="3"/>
      <c r="ULP250" s="3"/>
      <c r="ULQ250" s="3"/>
      <c r="ULR250" s="3"/>
      <c r="ULS250" s="3"/>
      <c r="ULT250" s="3"/>
      <c r="ULU250" s="3"/>
      <c r="ULV250" s="3"/>
      <c r="ULW250" s="3"/>
      <c r="ULX250" s="3"/>
      <c r="ULY250" s="3"/>
      <c r="ULZ250" s="3"/>
      <c r="UMA250" s="3"/>
      <c r="UMB250" s="3"/>
      <c r="UMC250" s="3"/>
      <c r="UMD250" s="3"/>
      <c r="UME250" s="3"/>
      <c r="UMF250" s="3"/>
      <c r="UMG250" s="3"/>
      <c r="UMH250" s="3"/>
      <c r="UMI250" s="3"/>
      <c r="UMJ250" s="3"/>
      <c r="UMK250" s="3"/>
      <c r="UML250" s="3"/>
      <c r="UMM250" s="3"/>
      <c r="UMN250" s="3"/>
      <c r="UMO250" s="3"/>
      <c r="UMP250" s="3"/>
      <c r="UMQ250" s="3"/>
      <c r="UMR250" s="3"/>
      <c r="UMS250" s="3"/>
      <c r="UMT250" s="3"/>
      <c r="UMU250" s="3"/>
      <c r="UMV250" s="3"/>
      <c r="UMW250" s="3"/>
      <c r="UMX250" s="3"/>
      <c r="UMY250" s="3"/>
      <c r="UMZ250" s="3"/>
      <c r="UNA250" s="3"/>
      <c r="UNB250" s="3"/>
      <c r="UNC250" s="3"/>
      <c r="UND250" s="3"/>
      <c r="UNE250" s="3"/>
      <c r="UNF250" s="3"/>
      <c r="UNG250" s="3"/>
      <c r="UNH250" s="3"/>
      <c r="UNI250" s="3"/>
      <c r="UNJ250" s="3"/>
      <c r="UNK250" s="3"/>
      <c r="UNL250" s="3"/>
      <c r="UNM250" s="3"/>
      <c r="UNN250" s="3"/>
      <c r="UNO250" s="3"/>
      <c r="UNP250" s="3"/>
      <c r="UNQ250" s="3"/>
      <c r="UNR250" s="3"/>
      <c r="UNS250" s="3"/>
      <c r="UNT250" s="3"/>
      <c r="UNU250" s="3"/>
      <c r="UNV250" s="3"/>
      <c r="UNW250" s="3"/>
      <c r="UNX250" s="3"/>
      <c r="UNY250" s="3"/>
      <c r="UNZ250" s="3"/>
      <c r="UOA250" s="3"/>
      <c r="UOB250" s="3"/>
      <c r="UOC250" s="3"/>
      <c r="UOD250" s="3"/>
      <c r="UOE250" s="3"/>
      <c r="UOF250" s="3"/>
      <c r="UOG250" s="3"/>
      <c r="UOH250" s="3"/>
      <c r="UOI250" s="3"/>
      <c r="UOJ250" s="3"/>
      <c r="UOK250" s="3"/>
      <c r="UOL250" s="3"/>
      <c r="UOM250" s="3"/>
      <c r="UON250" s="3"/>
      <c r="UOO250" s="3"/>
      <c r="UOP250" s="3"/>
      <c r="UOQ250" s="3"/>
      <c r="UOR250" s="3"/>
      <c r="UOS250" s="3"/>
      <c r="UOT250" s="3"/>
      <c r="UOU250" s="3"/>
      <c r="UOV250" s="3"/>
      <c r="UOW250" s="3"/>
      <c r="UOX250" s="3"/>
      <c r="UOY250" s="3"/>
      <c r="UOZ250" s="3"/>
      <c r="UPA250" s="3"/>
      <c r="UPB250" s="3"/>
      <c r="UPC250" s="3"/>
      <c r="UPD250" s="3"/>
      <c r="UPE250" s="3"/>
      <c r="UPF250" s="3"/>
      <c r="UPG250" s="3"/>
      <c r="UPH250" s="3"/>
      <c r="UPI250" s="3"/>
      <c r="UPJ250" s="3"/>
      <c r="UPK250" s="3"/>
      <c r="UPL250" s="3"/>
      <c r="UPM250" s="3"/>
      <c r="UPN250" s="3"/>
      <c r="UPO250" s="3"/>
      <c r="UPP250" s="3"/>
      <c r="UPQ250" s="3"/>
      <c r="UPR250" s="3"/>
      <c r="UPS250" s="3"/>
      <c r="UPT250" s="3"/>
      <c r="UPU250" s="3"/>
      <c r="UPV250" s="3"/>
      <c r="UPW250" s="3"/>
      <c r="UPX250" s="3"/>
      <c r="UPY250" s="3"/>
      <c r="UPZ250" s="3"/>
      <c r="UQA250" s="3"/>
      <c r="UQB250" s="3"/>
      <c r="UQC250" s="3"/>
      <c r="UQD250" s="3"/>
      <c r="UQE250" s="3"/>
      <c r="UQF250" s="3"/>
      <c r="UQG250" s="3"/>
      <c r="UQH250" s="3"/>
      <c r="UQI250" s="3"/>
      <c r="UQJ250" s="3"/>
      <c r="UQK250" s="3"/>
      <c r="UQL250" s="3"/>
      <c r="UQM250" s="3"/>
      <c r="UQN250" s="3"/>
      <c r="UQO250" s="3"/>
      <c r="UQP250" s="3"/>
      <c r="UQQ250" s="3"/>
      <c r="UQR250" s="3"/>
      <c r="UQS250" s="3"/>
      <c r="UQT250" s="3"/>
      <c r="UQU250" s="3"/>
      <c r="UQV250" s="3"/>
      <c r="UQW250" s="3"/>
      <c r="UQX250" s="3"/>
      <c r="UQY250" s="3"/>
      <c r="UQZ250" s="3"/>
      <c r="URA250" s="3"/>
      <c r="URB250" s="3"/>
      <c r="URC250" s="3"/>
      <c r="URD250" s="3"/>
      <c r="URE250" s="3"/>
      <c r="URF250" s="3"/>
      <c r="URG250" s="3"/>
      <c r="URH250" s="3"/>
      <c r="URI250" s="3"/>
      <c r="URJ250" s="3"/>
      <c r="URK250" s="3"/>
      <c r="URL250" s="3"/>
      <c r="URM250" s="3"/>
      <c r="URN250" s="3"/>
      <c r="URO250" s="3"/>
      <c r="URP250" s="3"/>
      <c r="URQ250" s="3"/>
      <c r="URR250" s="3"/>
      <c r="URS250" s="3"/>
      <c r="URT250" s="3"/>
      <c r="URU250" s="3"/>
      <c r="URV250" s="3"/>
      <c r="URW250" s="3"/>
      <c r="URX250" s="3"/>
      <c r="URY250" s="3"/>
      <c r="URZ250" s="3"/>
      <c r="USA250" s="3"/>
      <c r="USB250" s="3"/>
      <c r="USC250" s="3"/>
      <c r="USD250" s="3"/>
      <c r="USE250" s="3"/>
      <c r="USF250" s="3"/>
      <c r="USG250" s="3"/>
      <c r="USH250" s="3"/>
      <c r="USI250" s="3"/>
      <c r="USJ250" s="3"/>
      <c r="USK250" s="3"/>
      <c r="USL250" s="3"/>
      <c r="USM250" s="3"/>
      <c r="USN250" s="3"/>
      <c r="USO250" s="3"/>
      <c r="USP250" s="3"/>
      <c r="USQ250" s="3"/>
      <c r="USR250" s="3"/>
      <c r="USS250" s="3"/>
      <c r="UST250" s="3"/>
      <c r="USU250" s="3"/>
      <c r="USV250" s="3"/>
      <c r="USW250" s="3"/>
      <c r="USX250" s="3"/>
      <c r="USY250" s="3"/>
      <c r="USZ250" s="3"/>
      <c r="UTA250" s="3"/>
      <c r="UTB250" s="3"/>
      <c r="UTC250" s="3"/>
      <c r="UTD250" s="3"/>
      <c r="UTE250" s="3"/>
      <c r="UTF250" s="3"/>
      <c r="UTG250" s="3"/>
      <c r="UTH250" s="3"/>
      <c r="UTI250" s="3"/>
      <c r="UTJ250" s="3"/>
      <c r="UTK250" s="3"/>
      <c r="UTL250" s="3"/>
      <c r="UTM250" s="3"/>
      <c r="UTN250" s="3"/>
      <c r="UTO250" s="3"/>
      <c r="UTP250" s="3"/>
      <c r="UTQ250" s="3"/>
      <c r="UTR250" s="3"/>
      <c r="UTS250" s="3"/>
      <c r="UTT250" s="3"/>
      <c r="UTU250" s="3"/>
      <c r="UTV250" s="3"/>
      <c r="UTW250" s="3"/>
      <c r="UTX250" s="3"/>
      <c r="UTY250" s="3"/>
      <c r="UTZ250" s="3"/>
      <c r="UUA250" s="3"/>
      <c r="UUB250" s="3"/>
      <c r="UUC250" s="3"/>
      <c r="UUD250" s="3"/>
      <c r="UUE250" s="3"/>
      <c r="UUF250" s="3"/>
      <c r="UUG250" s="3"/>
      <c r="UUH250" s="3"/>
      <c r="UUI250" s="3"/>
      <c r="UUJ250" s="3"/>
      <c r="UUK250" s="3"/>
      <c r="UUL250" s="3"/>
      <c r="UUM250" s="3"/>
      <c r="UUN250" s="3"/>
      <c r="UUO250" s="3"/>
      <c r="UUP250" s="3"/>
      <c r="UUQ250" s="3"/>
      <c r="UUR250" s="3"/>
      <c r="UUS250" s="3"/>
      <c r="UUT250" s="3"/>
      <c r="UUU250" s="3"/>
      <c r="UUV250" s="3"/>
      <c r="UUW250" s="3"/>
      <c r="UUX250" s="3"/>
      <c r="UUY250" s="3"/>
      <c r="UUZ250" s="3"/>
      <c r="UVA250" s="3"/>
      <c r="UVB250" s="3"/>
      <c r="UVC250" s="3"/>
      <c r="UVD250" s="3"/>
      <c r="UVE250" s="3"/>
      <c r="UVF250" s="3"/>
      <c r="UVG250" s="3"/>
      <c r="UVH250" s="3"/>
      <c r="UVI250" s="3"/>
      <c r="UVJ250" s="3"/>
      <c r="UVK250" s="3"/>
      <c r="UVL250" s="3"/>
      <c r="UVM250" s="3"/>
      <c r="UVN250" s="3"/>
      <c r="UVO250" s="3"/>
      <c r="UVP250" s="3"/>
      <c r="UVQ250" s="3"/>
      <c r="UVR250" s="3"/>
      <c r="UVS250" s="3"/>
      <c r="UVT250" s="3"/>
      <c r="UVU250" s="3"/>
      <c r="UVV250" s="3"/>
      <c r="UVW250" s="3"/>
      <c r="UVX250" s="3"/>
      <c r="UVY250" s="3"/>
      <c r="UVZ250" s="3"/>
      <c r="UWA250" s="3"/>
      <c r="UWB250" s="3"/>
      <c r="UWC250" s="3"/>
      <c r="UWD250" s="3"/>
      <c r="UWE250" s="3"/>
      <c r="UWF250" s="3"/>
      <c r="UWG250" s="3"/>
      <c r="UWH250" s="3"/>
      <c r="UWI250" s="3"/>
      <c r="UWJ250" s="3"/>
      <c r="UWK250" s="3"/>
      <c r="UWL250" s="3"/>
      <c r="UWM250" s="3"/>
      <c r="UWN250" s="3"/>
      <c r="UWO250" s="3"/>
      <c r="UWP250" s="3"/>
      <c r="UWQ250" s="3"/>
      <c r="UWR250" s="3"/>
      <c r="UWS250" s="3"/>
      <c r="UWT250" s="3"/>
      <c r="UWU250" s="3"/>
      <c r="UWV250" s="3"/>
      <c r="UWW250" s="3"/>
      <c r="UWX250" s="3"/>
      <c r="UWY250" s="3"/>
      <c r="UWZ250" s="3"/>
      <c r="UXA250" s="3"/>
      <c r="UXB250" s="3"/>
      <c r="UXC250" s="3"/>
      <c r="UXD250" s="3"/>
      <c r="UXE250" s="3"/>
      <c r="UXF250" s="3"/>
      <c r="UXG250" s="3"/>
      <c r="UXH250" s="3"/>
      <c r="UXI250" s="3"/>
      <c r="UXJ250" s="3"/>
      <c r="UXK250" s="3"/>
      <c r="UXL250" s="3"/>
      <c r="UXM250" s="3"/>
      <c r="UXN250" s="3"/>
      <c r="UXO250" s="3"/>
      <c r="UXP250" s="3"/>
      <c r="UXQ250" s="3"/>
      <c r="UXR250" s="3"/>
      <c r="UXS250" s="3"/>
      <c r="UXT250" s="3"/>
      <c r="UXU250" s="3"/>
      <c r="UXV250" s="3"/>
      <c r="UXW250" s="3"/>
      <c r="UXX250" s="3"/>
      <c r="UXY250" s="3"/>
      <c r="UXZ250" s="3"/>
      <c r="UYA250" s="3"/>
      <c r="UYB250" s="3"/>
      <c r="UYC250" s="3"/>
      <c r="UYD250" s="3"/>
      <c r="UYE250" s="3"/>
      <c r="UYF250" s="3"/>
      <c r="UYG250" s="3"/>
      <c r="UYH250" s="3"/>
      <c r="UYI250" s="3"/>
      <c r="UYJ250" s="3"/>
      <c r="UYK250" s="3"/>
      <c r="UYL250" s="3"/>
      <c r="UYM250" s="3"/>
      <c r="UYN250" s="3"/>
      <c r="UYO250" s="3"/>
      <c r="UYP250" s="3"/>
      <c r="UYQ250" s="3"/>
      <c r="UYR250" s="3"/>
      <c r="UYS250" s="3"/>
      <c r="UYT250" s="3"/>
      <c r="UYU250" s="3"/>
      <c r="UYV250" s="3"/>
      <c r="UYW250" s="3"/>
      <c r="UYX250" s="3"/>
      <c r="UYY250" s="3"/>
      <c r="UYZ250" s="3"/>
      <c r="UZA250" s="3"/>
      <c r="UZB250" s="3"/>
      <c r="UZC250" s="3"/>
      <c r="UZD250" s="3"/>
      <c r="UZE250" s="3"/>
      <c r="UZF250" s="3"/>
      <c r="UZG250" s="3"/>
      <c r="UZH250" s="3"/>
      <c r="UZI250" s="3"/>
      <c r="UZJ250" s="3"/>
      <c r="UZK250" s="3"/>
      <c r="UZL250" s="3"/>
      <c r="UZM250" s="3"/>
      <c r="UZN250" s="3"/>
      <c r="UZO250" s="3"/>
      <c r="UZP250" s="3"/>
      <c r="UZQ250" s="3"/>
      <c r="UZR250" s="3"/>
      <c r="UZS250" s="3"/>
      <c r="UZT250" s="3"/>
      <c r="UZU250" s="3"/>
      <c r="UZV250" s="3"/>
      <c r="UZW250" s="3"/>
      <c r="UZX250" s="3"/>
      <c r="UZY250" s="3"/>
      <c r="UZZ250" s="3"/>
      <c r="VAA250" s="3"/>
      <c r="VAB250" s="3"/>
      <c r="VAC250" s="3"/>
      <c r="VAD250" s="3"/>
      <c r="VAE250" s="3"/>
      <c r="VAF250" s="3"/>
      <c r="VAG250" s="3"/>
      <c r="VAH250" s="3"/>
      <c r="VAI250" s="3"/>
      <c r="VAJ250" s="3"/>
      <c r="VAK250" s="3"/>
      <c r="VAL250" s="3"/>
      <c r="VAM250" s="3"/>
      <c r="VAN250" s="3"/>
      <c r="VAO250" s="3"/>
      <c r="VAP250" s="3"/>
      <c r="VAQ250" s="3"/>
      <c r="VAR250" s="3"/>
      <c r="VAS250" s="3"/>
      <c r="VAT250" s="3"/>
      <c r="VAU250" s="3"/>
      <c r="VAV250" s="3"/>
      <c r="VAW250" s="3"/>
      <c r="VAX250" s="3"/>
      <c r="VAY250" s="3"/>
      <c r="VAZ250" s="3"/>
      <c r="VBA250" s="3"/>
      <c r="VBB250" s="3"/>
      <c r="VBC250" s="3"/>
      <c r="VBD250" s="3"/>
      <c r="VBE250" s="3"/>
      <c r="VBF250" s="3"/>
      <c r="VBG250" s="3"/>
      <c r="VBH250" s="3"/>
      <c r="VBI250" s="3"/>
      <c r="VBJ250" s="3"/>
      <c r="VBK250" s="3"/>
      <c r="VBL250" s="3"/>
      <c r="VBM250" s="3"/>
      <c r="VBN250" s="3"/>
      <c r="VBO250" s="3"/>
      <c r="VBP250" s="3"/>
      <c r="VBQ250" s="3"/>
      <c r="VBR250" s="3"/>
      <c r="VBS250" s="3"/>
      <c r="VBT250" s="3"/>
      <c r="VBU250" s="3"/>
      <c r="VBV250" s="3"/>
      <c r="VBW250" s="3"/>
      <c r="VBX250" s="3"/>
      <c r="VBY250" s="3"/>
      <c r="VBZ250" s="3"/>
      <c r="VCA250" s="3"/>
      <c r="VCB250" s="3"/>
      <c r="VCC250" s="3"/>
      <c r="VCD250" s="3"/>
      <c r="VCE250" s="3"/>
      <c r="VCF250" s="3"/>
      <c r="VCG250" s="3"/>
      <c r="VCH250" s="3"/>
      <c r="VCI250" s="3"/>
      <c r="VCJ250" s="3"/>
      <c r="VCK250" s="3"/>
      <c r="VCL250" s="3"/>
      <c r="VCM250" s="3"/>
      <c r="VCN250" s="3"/>
      <c r="VCO250" s="3"/>
      <c r="VCP250" s="3"/>
      <c r="VCQ250" s="3"/>
      <c r="VCR250" s="3"/>
      <c r="VCS250" s="3"/>
      <c r="VCT250" s="3"/>
      <c r="VCU250" s="3"/>
      <c r="VCV250" s="3"/>
      <c r="VCW250" s="3"/>
      <c r="VCX250" s="3"/>
      <c r="VCY250" s="3"/>
      <c r="VCZ250" s="3"/>
      <c r="VDA250" s="3"/>
      <c r="VDB250" s="3"/>
      <c r="VDC250" s="3"/>
      <c r="VDD250" s="3"/>
      <c r="VDE250" s="3"/>
      <c r="VDF250" s="3"/>
      <c r="VDG250" s="3"/>
      <c r="VDH250" s="3"/>
      <c r="VDI250" s="3"/>
      <c r="VDJ250" s="3"/>
      <c r="VDK250" s="3"/>
      <c r="VDL250" s="3"/>
      <c r="VDM250" s="3"/>
      <c r="VDN250" s="3"/>
      <c r="VDO250" s="3"/>
      <c r="VDP250" s="3"/>
      <c r="VDQ250" s="3"/>
      <c r="VDR250" s="3"/>
      <c r="VDS250" s="3"/>
      <c r="VDT250" s="3"/>
      <c r="VDU250" s="3"/>
      <c r="VDV250" s="3"/>
      <c r="VDW250" s="3"/>
      <c r="VDX250" s="3"/>
      <c r="VDY250" s="3"/>
      <c r="VDZ250" s="3"/>
      <c r="VEA250" s="3"/>
      <c r="VEB250" s="3"/>
      <c r="VEC250" s="3"/>
      <c r="VED250" s="3"/>
      <c r="VEE250" s="3"/>
      <c r="VEF250" s="3"/>
      <c r="VEG250" s="3"/>
      <c r="VEH250" s="3"/>
      <c r="VEI250" s="3"/>
      <c r="VEJ250" s="3"/>
      <c r="VEK250" s="3"/>
      <c r="VEL250" s="3"/>
      <c r="VEM250" s="3"/>
      <c r="VEN250" s="3"/>
      <c r="VEO250" s="3"/>
      <c r="VEP250" s="3"/>
      <c r="VEQ250" s="3"/>
      <c r="VER250" s="3"/>
      <c r="VES250" s="3"/>
      <c r="VET250" s="3"/>
      <c r="VEU250" s="3"/>
      <c r="VEV250" s="3"/>
      <c r="VEW250" s="3"/>
      <c r="VEX250" s="3"/>
      <c r="VEY250" s="3"/>
      <c r="VEZ250" s="3"/>
      <c r="VFA250" s="3"/>
      <c r="VFB250" s="3"/>
      <c r="VFC250" s="3"/>
      <c r="VFD250" s="3"/>
      <c r="VFE250" s="3"/>
      <c r="VFF250" s="3"/>
      <c r="VFG250" s="3"/>
      <c r="VFH250" s="3"/>
      <c r="VFI250" s="3"/>
      <c r="VFJ250" s="3"/>
      <c r="VFK250" s="3"/>
      <c r="VFL250" s="3"/>
      <c r="VFM250" s="3"/>
      <c r="VFN250" s="3"/>
      <c r="VFO250" s="3"/>
      <c r="VFP250" s="3"/>
      <c r="VFQ250" s="3"/>
      <c r="VFR250" s="3"/>
      <c r="VFS250" s="3"/>
      <c r="VFT250" s="3"/>
      <c r="VFU250" s="3"/>
      <c r="VFV250" s="3"/>
      <c r="VFW250" s="3"/>
      <c r="VFX250" s="3"/>
      <c r="VFY250" s="3"/>
      <c r="VFZ250" s="3"/>
      <c r="VGA250" s="3"/>
      <c r="VGB250" s="3"/>
      <c r="VGC250" s="3"/>
      <c r="VGD250" s="3"/>
      <c r="VGE250" s="3"/>
      <c r="VGF250" s="3"/>
      <c r="VGG250" s="3"/>
      <c r="VGH250" s="3"/>
      <c r="VGI250" s="3"/>
      <c r="VGJ250" s="3"/>
      <c r="VGK250" s="3"/>
      <c r="VGL250" s="3"/>
      <c r="VGM250" s="3"/>
      <c r="VGN250" s="3"/>
      <c r="VGO250" s="3"/>
      <c r="VGP250" s="3"/>
      <c r="VGQ250" s="3"/>
      <c r="VGR250" s="3"/>
      <c r="VGS250" s="3"/>
      <c r="VGT250" s="3"/>
      <c r="VGU250" s="3"/>
      <c r="VGV250" s="3"/>
      <c r="VGW250" s="3"/>
      <c r="VGX250" s="3"/>
      <c r="VGY250" s="3"/>
      <c r="VGZ250" s="3"/>
      <c r="VHA250" s="3"/>
      <c r="VHB250" s="3"/>
      <c r="VHC250" s="3"/>
      <c r="VHD250" s="3"/>
      <c r="VHE250" s="3"/>
      <c r="VHF250" s="3"/>
      <c r="VHG250" s="3"/>
      <c r="VHH250" s="3"/>
      <c r="VHI250" s="3"/>
      <c r="VHJ250" s="3"/>
      <c r="VHK250" s="3"/>
      <c r="VHL250" s="3"/>
      <c r="VHM250" s="3"/>
      <c r="VHN250" s="3"/>
      <c r="VHO250" s="3"/>
      <c r="VHP250" s="3"/>
      <c r="VHQ250" s="3"/>
      <c r="VHR250" s="3"/>
      <c r="VHS250" s="3"/>
      <c r="VHT250" s="3"/>
      <c r="VHU250" s="3"/>
      <c r="VHV250" s="3"/>
      <c r="VHW250" s="3"/>
      <c r="VHX250" s="3"/>
      <c r="VHY250" s="3"/>
      <c r="VHZ250" s="3"/>
      <c r="VIA250" s="3"/>
      <c r="VIB250" s="3"/>
      <c r="VIC250" s="3"/>
      <c r="VID250" s="3"/>
      <c r="VIE250" s="3"/>
      <c r="VIF250" s="3"/>
      <c r="VIG250" s="3"/>
      <c r="VIH250" s="3"/>
      <c r="VII250" s="3"/>
      <c r="VIJ250" s="3"/>
      <c r="VIK250" s="3"/>
      <c r="VIL250" s="3"/>
      <c r="VIM250" s="3"/>
      <c r="VIN250" s="3"/>
      <c r="VIO250" s="3"/>
      <c r="VIP250" s="3"/>
      <c r="VIQ250" s="3"/>
      <c r="VIR250" s="3"/>
      <c r="VIS250" s="3"/>
      <c r="VIT250" s="3"/>
      <c r="VIU250" s="3"/>
      <c r="VIV250" s="3"/>
      <c r="VIW250" s="3"/>
      <c r="VIX250" s="3"/>
      <c r="VIY250" s="3"/>
      <c r="VIZ250" s="3"/>
      <c r="VJA250" s="3"/>
      <c r="VJB250" s="3"/>
      <c r="VJC250" s="3"/>
      <c r="VJD250" s="3"/>
      <c r="VJE250" s="3"/>
      <c r="VJF250" s="3"/>
      <c r="VJG250" s="3"/>
      <c r="VJH250" s="3"/>
      <c r="VJI250" s="3"/>
      <c r="VJJ250" s="3"/>
      <c r="VJK250" s="3"/>
      <c r="VJL250" s="3"/>
      <c r="VJM250" s="3"/>
      <c r="VJN250" s="3"/>
      <c r="VJO250" s="3"/>
      <c r="VJP250" s="3"/>
      <c r="VJQ250" s="3"/>
      <c r="VJR250" s="3"/>
      <c r="VJS250" s="3"/>
      <c r="VJT250" s="3"/>
      <c r="VJU250" s="3"/>
      <c r="VJV250" s="3"/>
      <c r="VJW250" s="3"/>
      <c r="VJX250" s="3"/>
      <c r="VJY250" s="3"/>
      <c r="VJZ250" s="3"/>
      <c r="VKA250" s="3"/>
      <c r="VKB250" s="3"/>
      <c r="VKC250" s="3"/>
      <c r="VKD250" s="3"/>
      <c r="VKE250" s="3"/>
      <c r="VKF250" s="3"/>
      <c r="VKG250" s="3"/>
      <c r="VKH250" s="3"/>
      <c r="VKI250" s="3"/>
      <c r="VKJ250" s="3"/>
      <c r="VKK250" s="3"/>
      <c r="VKL250" s="3"/>
      <c r="VKM250" s="3"/>
      <c r="VKN250" s="3"/>
      <c r="VKO250" s="3"/>
      <c r="VKP250" s="3"/>
      <c r="VKQ250" s="3"/>
      <c r="VKR250" s="3"/>
      <c r="VKS250" s="3"/>
      <c r="VKT250" s="3"/>
      <c r="VKU250" s="3"/>
      <c r="VKV250" s="3"/>
      <c r="VKW250" s="3"/>
      <c r="VKX250" s="3"/>
      <c r="VKY250" s="3"/>
      <c r="VKZ250" s="3"/>
      <c r="VLA250" s="3"/>
      <c r="VLB250" s="3"/>
      <c r="VLC250" s="3"/>
      <c r="VLD250" s="3"/>
      <c r="VLE250" s="3"/>
      <c r="VLF250" s="3"/>
      <c r="VLG250" s="3"/>
      <c r="VLH250" s="3"/>
      <c r="VLI250" s="3"/>
      <c r="VLJ250" s="3"/>
      <c r="VLK250" s="3"/>
      <c r="VLL250" s="3"/>
      <c r="VLM250" s="3"/>
      <c r="VLN250" s="3"/>
      <c r="VLO250" s="3"/>
      <c r="VLP250" s="3"/>
      <c r="VLQ250" s="3"/>
      <c r="VLR250" s="3"/>
      <c r="VLS250" s="3"/>
      <c r="VLT250" s="3"/>
      <c r="VLU250" s="3"/>
      <c r="VLV250" s="3"/>
      <c r="VLW250" s="3"/>
      <c r="VLX250" s="3"/>
      <c r="VLY250" s="3"/>
      <c r="VLZ250" s="3"/>
      <c r="VMA250" s="3"/>
      <c r="VMB250" s="3"/>
      <c r="VMC250" s="3"/>
      <c r="VMD250" s="3"/>
      <c r="VME250" s="3"/>
      <c r="VMF250" s="3"/>
      <c r="VMG250" s="3"/>
      <c r="VMH250" s="3"/>
      <c r="VMI250" s="3"/>
      <c r="VMJ250" s="3"/>
      <c r="VMK250" s="3"/>
      <c r="VML250" s="3"/>
      <c r="VMM250" s="3"/>
      <c r="VMN250" s="3"/>
      <c r="VMO250" s="3"/>
      <c r="VMP250" s="3"/>
      <c r="VMQ250" s="3"/>
      <c r="VMR250" s="3"/>
      <c r="VMS250" s="3"/>
      <c r="VMT250" s="3"/>
      <c r="VMU250" s="3"/>
      <c r="VMV250" s="3"/>
      <c r="VMW250" s="3"/>
      <c r="VMX250" s="3"/>
      <c r="VMY250" s="3"/>
      <c r="VMZ250" s="3"/>
      <c r="VNA250" s="3"/>
      <c r="VNB250" s="3"/>
      <c r="VNC250" s="3"/>
      <c r="VND250" s="3"/>
      <c r="VNE250" s="3"/>
      <c r="VNF250" s="3"/>
      <c r="VNG250" s="3"/>
      <c r="VNH250" s="3"/>
      <c r="VNI250" s="3"/>
      <c r="VNJ250" s="3"/>
      <c r="VNK250" s="3"/>
      <c r="VNL250" s="3"/>
      <c r="VNM250" s="3"/>
      <c r="VNN250" s="3"/>
      <c r="VNO250" s="3"/>
      <c r="VNP250" s="3"/>
      <c r="VNQ250" s="3"/>
      <c r="VNR250" s="3"/>
      <c r="VNS250" s="3"/>
      <c r="VNT250" s="3"/>
      <c r="VNU250" s="3"/>
      <c r="VNV250" s="3"/>
      <c r="VNW250" s="3"/>
      <c r="VNX250" s="3"/>
      <c r="VNY250" s="3"/>
      <c r="VNZ250" s="3"/>
      <c r="VOA250" s="3"/>
      <c r="VOB250" s="3"/>
      <c r="VOC250" s="3"/>
      <c r="VOD250" s="3"/>
      <c r="VOE250" s="3"/>
      <c r="VOF250" s="3"/>
      <c r="VOG250" s="3"/>
      <c r="VOH250" s="3"/>
      <c r="VOI250" s="3"/>
      <c r="VOJ250" s="3"/>
      <c r="VOK250" s="3"/>
      <c r="VOL250" s="3"/>
      <c r="VOM250" s="3"/>
      <c r="VON250" s="3"/>
      <c r="VOO250" s="3"/>
      <c r="VOP250" s="3"/>
      <c r="VOQ250" s="3"/>
      <c r="VOR250" s="3"/>
      <c r="VOS250" s="3"/>
      <c r="VOT250" s="3"/>
      <c r="VOU250" s="3"/>
      <c r="VOV250" s="3"/>
      <c r="VOW250" s="3"/>
      <c r="VOX250" s="3"/>
      <c r="VOY250" s="3"/>
      <c r="VOZ250" s="3"/>
      <c r="VPA250" s="3"/>
      <c r="VPB250" s="3"/>
      <c r="VPC250" s="3"/>
      <c r="VPD250" s="3"/>
      <c r="VPE250" s="3"/>
      <c r="VPF250" s="3"/>
      <c r="VPG250" s="3"/>
      <c r="VPH250" s="3"/>
      <c r="VPI250" s="3"/>
      <c r="VPJ250" s="3"/>
      <c r="VPK250" s="3"/>
      <c r="VPL250" s="3"/>
      <c r="VPM250" s="3"/>
      <c r="VPN250" s="3"/>
      <c r="VPO250" s="3"/>
      <c r="VPP250" s="3"/>
      <c r="VPQ250" s="3"/>
      <c r="VPR250" s="3"/>
      <c r="VPS250" s="3"/>
      <c r="VPT250" s="3"/>
      <c r="VPU250" s="3"/>
      <c r="VPV250" s="3"/>
      <c r="VPW250" s="3"/>
      <c r="VPX250" s="3"/>
      <c r="VPY250" s="3"/>
      <c r="VPZ250" s="3"/>
      <c r="VQA250" s="3"/>
      <c r="VQB250" s="3"/>
      <c r="VQC250" s="3"/>
      <c r="VQD250" s="3"/>
      <c r="VQE250" s="3"/>
      <c r="VQF250" s="3"/>
      <c r="VQG250" s="3"/>
      <c r="VQH250" s="3"/>
      <c r="VQI250" s="3"/>
      <c r="VQJ250" s="3"/>
      <c r="VQK250" s="3"/>
      <c r="VQL250" s="3"/>
      <c r="VQM250" s="3"/>
      <c r="VQN250" s="3"/>
      <c r="VQO250" s="3"/>
      <c r="VQP250" s="3"/>
      <c r="VQQ250" s="3"/>
      <c r="VQR250" s="3"/>
      <c r="VQS250" s="3"/>
      <c r="VQT250" s="3"/>
      <c r="VQU250" s="3"/>
      <c r="VQV250" s="3"/>
      <c r="VQW250" s="3"/>
      <c r="VQX250" s="3"/>
      <c r="VQY250" s="3"/>
      <c r="VQZ250" s="3"/>
      <c r="VRA250" s="3"/>
      <c r="VRB250" s="3"/>
      <c r="VRC250" s="3"/>
      <c r="VRD250" s="3"/>
      <c r="VRE250" s="3"/>
      <c r="VRF250" s="3"/>
      <c r="VRG250" s="3"/>
      <c r="VRH250" s="3"/>
      <c r="VRI250" s="3"/>
      <c r="VRJ250" s="3"/>
      <c r="VRK250" s="3"/>
      <c r="VRL250" s="3"/>
      <c r="VRM250" s="3"/>
      <c r="VRN250" s="3"/>
      <c r="VRO250" s="3"/>
      <c r="VRP250" s="3"/>
      <c r="VRQ250" s="3"/>
      <c r="VRR250" s="3"/>
      <c r="VRS250" s="3"/>
      <c r="VRT250" s="3"/>
      <c r="VRU250" s="3"/>
      <c r="VRV250" s="3"/>
      <c r="VRW250" s="3"/>
      <c r="VRX250" s="3"/>
      <c r="VRY250" s="3"/>
      <c r="VRZ250" s="3"/>
      <c r="VSA250" s="3"/>
      <c r="VSB250" s="3"/>
      <c r="VSC250" s="3"/>
      <c r="VSD250" s="3"/>
      <c r="VSE250" s="3"/>
      <c r="VSF250" s="3"/>
      <c r="VSG250" s="3"/>
      <c r="VSH250" s="3"/>
      <c r="VSI250" s="3"/>
      <c r="VSJ250" s="3"/>
      <c r="VSK250" s="3"/>
      <c r="VSL250" s="3"/>
      <c r="VSM250" s="3"/>
      <c r="VSN250" s="3"/>
      <c r="VSO250" s="3"/>
      <c r="VSP250" s="3"/>
      <c r="VSQ250" s="3"/>
      <c r="VSR250" s="3"/>
      <c r="VSS250" s="3"/>
      <c r="VST250" s="3"/>
      <c r="VSU250" s="3"/>
      <c r="VSV250" s="3"/>
      <c r="VSW250" s="3"/>
      <c r="VSX250" s="3"/>
      <c r="VSY250" s="3"/>
      <c r="VSZ250" s="3"/>
      <c r="VTA250" s="3"/>
      <c r="VTB250" s="3"/>
      <c r="VTC250" s="3"/>
      <c r="VTD250" s="3"/>
      <c r="VTE250" s="3"/>
      <c r="VTF250" s="3"/>
      <c r="VTG250" s="3"/>
      <c r="VTH250" s="3"/>
      <c r="VTI250" s="3"/>
      <c r="VTJ250" s="3"/>
      <c r="VTK250" s="3"/>
      <c r="VTL250" s="3"/>
      <c r="VTM250" s="3"/>
      <c r="VTN250" s="3"/>
      <c r="VTO250" s="3"/>
      <c r="VTP250" s="3"/>
      <c r="VTQ250" s="3"/>
      <c r="VTR250" s="3"/>
      <c r="VTS250" s="3"/>
      <c r="VTT250" s="3"/>
      <c r="VTU250" s="3"/>
      <c r="VTV250" s="3"/>
      <c r="VTW250" s="3"/>
      <c r="VTX250" s="3"/>
      <c r="VTY250" s="3"/>
      <c r="VTZ250" s="3"/>
      <c r="VUA250" s="3"/>
      <c r="VUB250" s="3"/>
      <c r="VUC250" s="3"/>
      <c r="VUD250" s="3"/>
      <c r="VUE250" s="3"/>
      <c r="VUF250" s="3"/>
      <c r="VUG250" s="3"/>
      <c r="VUH250" s="3"/>
      <c r="VUI250" s="3"/>
      <c r="VUJ250" s="3"/>
      <c r="VUK250" s="3"/>
      <c r="VUL250" s="3"/>
      <c r="VUM250" s="3"/>
      <c r="VUN250" s="3"/>
      <c r="VUO250" s="3"/>
      <c r="VUP250" s="3"/>
      <c r="VUQ250" s="3"/>
      <c r="VUR250" s="3"/>
      <c r="VUS250" s="3"/>
      <c r="VUT250" s="3"/>
      <c r="VUU250" s="3"/>
      <c r="VUV250" s="3"/>
      <c r="VUW250" s="3"/>
      <c r="VUX250" s="3"/>
      <c r="VUY250" s="3"/>
      <c r="VUZ250" s="3"/>
      <c r="VVA250" s="3"/>
      <c r="VVB250" s="3"/>
      <c r="VVC250" s="3"/>
      <c r="VVD250" s="3"/>
      <c r="VVE250" s="3"/>
      <c r="VVF250" s="3"/>
      <c r="VVG250" s="3"/>
      <c r="VVH250" s="3"/>
      <c r="VVI250" s="3"/>
      <c r="VVJ250" s="3"/>
      <c r="VVK250" s="3"/>
      <c r="VVL250" s="3"/>
      <c r="VVM250" s="3"/>
      <c r="VVN250" s="3"/>
      <c r="VVO250" s="3"/>
      <c r="VVP250" s="3"/>
      <c r="VVQ250" s="3"/>
      <c r="VVR250" s="3"/>
      <c r="VVS250" s="3"/>
      <c r="VVT250" s="3"/>
      <c r="VVU250" s="3"/>
      <c r="VVV250" s="3"/>
      <c r="VVW250" s="3"/>
      <c r="VVX250" s="3"/>
      <c r="VVY250" s="3"/>
      <c r="VVZ250" s="3"/>
      <c r="VWA250" s="3"/>
      <c r="VWB250" s="3"/>
      <c r="VWC250" s="3"/>
      <c r="VWD250" s="3"/>
      <c r="VWE250" s="3"/>
      <c r="VWF250" s="3"/>
      <c r="VWG250" s="3"/>
      <c r="VWH250" s="3"/>
      <c r="VWI250" s="3"/>
      <c r="VWJ250" s="3"/>
      <c r="VWK250" s="3"/>
      <c r="VWL250" s="3"/>
      <c r="VWM250" s="3"/>
      <c r="VWN250" s="3"/>
      <c r="VWO250" s="3"/>
      <c r="VWP250" s="3"/>
      <c r="VWQ250" s="3"/>
      <c r="VWR250" s="3"/>
      <c r="VWS250" s="3"/>
      <c r="VWT250" s="3"/>
      <c r="VWU250" s="3"/>
      <c r="VWV250" s="3"/>
      <c r="VWW250" s="3"/>
      <c r="VWX250" s="3"/>
      <c r="VWY250" s="3"/>
      <c r="VWZ250" s="3"/>
      <c r="VXA250" s="3"/>
      <c r="VXB250" s="3"/>
      <c r="VXC250" s="3"/>
      <c r="VXD250" s="3"/>
      <c r="VXE250" s="3"/>
      <c r="VXF250" s="3"/>
      <c r="VXG250" s="3"/>
      <c r="VXH250" s="3"/>
      <c r="VXI250" s="3"/>
      <c r="VXJ250" s="3"/>
      <c r="VXK250" s="3"/>
      <c r="VXL250" s="3"/>
      <c r="VXM250" s="3"/>
      <c r="VXN250" s="3"/>
      <c r="VXO250" s="3"/>
      <c r="VXP250" s="3"/>
      <c r="VXQ250" s="3"/>
      <c r="VXR250" s="3"/>
      <c r="VXS250" s="3"/>
      <c r="VXT250" s="3"/>
      <c r="VXU250" s="3"/>
      <c r="VXV250" s="3"/>
      <c r="VXW250" s="3"/>
      <c r="VXX250" s="3"/>
      <c r="VXY250" s="3"/>
      <c r="VXZ250" s="3"/>
      <c r="VYA250" s="3"/>
      <c r="VYB250" s="3"/>
      <c r="VYC250" s="3"/>
      <c r="VYD250" s="3"/>
      <c r="VYE250" s="3"/>
      <c r="VYF250" s="3"/>
      <c r="VYG250" s="3"/>
      <c r="VYH250" s="3"/>
      <c r="VYI250" s="3"/>
      <c r="VYJ250" s="3"/>
      <c r="VYK250" s="3"/>
      <c r="VYL250" s="3"/>
      <c r="VYM250" s="3"/>
      <c r="VYN250" s="3"/>
      <c r="VYO250" s="3"/>
      <c r="VYP250" s="3"/>
      <c r="VYQ250" s="3"/>
      <c r="VYR250" s="3"/>
      <c r="VYS250" s="3"/>
      <c r="VYT250" s="3"/>
      <c r="VYU250" s="3"/>
      <c r="VYV250" s="3"/>
      <c r="VYW250" s="3"/>
      <c r="VYX250" s="3"/>
      <c r="VYY250" s="3"/>
      <c r="VYZ250" s="3"/>
      <c r="VZA250" s="3"/>
      <c r="VZB250" s="3"/>
      <c r="VZC250" s="3"/>
      <c r="VZD250" s="3"/>
      <c r="VZE250" s="3"/>
      <c r="VZF250" s="3"/>
      <c r="VZG250" s="3"/>
      <c r="VZH250" s="3"/>
      <c r="VZI250" s="3"/>
      <c r="VZJ250" s="3"/>
      <c r="VZK250" s="3"/>
      <c r="VZL250" s="3"/>
      <c r="VZM250" s="3"/>
      <c r="VZN250" s="3"/>
      <c r="VZO250" s="3"/>
      <c r="VZP250" s="3"/>
      <c r="VZQ250" s="3"/>
      <c r="VZR250" s="3"/>
      <c r="VZS250" s="3"/>
      <c r="VZT250" s="3"/>
      <c r="VZU250" s="3"/>
      <c r="VZV250" s="3"/>
      <c r="VZW250" s="3"/>
      <c r="VZX250" s="3"/>
      <c r="VZY250" s="3"/>
      <c r="VZZ250" s="3"/>
      <c r="WAA250" s="3"/>
      <c r="WAB250" s="3"/>
      <c r="WAC250" s="3"/>
      <c r="WAD250" s="3"/>
      <c r="WAE250" s="3"/>
      <c r="WAF250" s="3"/>
      <c r="WAG250" s="3"/>
      <c r="WAH250" s="3"/>
      <c r="WAI250" s="3"/>
      <c r="WAJ250" s="3"/>
      <c r="WAK250" s="3"/>
      <c r="WAL250" s="3"/>
      <c r="WAM250" s="3"/>
      <c r="WAN250" s="3"/>
      <c r="WAO250" s="3"/>
      <c r="WAP250" s="3"/>
      <c r="WAQ250" s="3"/>
      <c r="WAR250" s="3"/>
      <c r="WAS250" s="3"/>
      <c r="WAT250" s="3"/>
      <c r="WAU250" s="3"/>
      <c r="WAV250" s="3"/>
      <c r="WAW250" s="3"/>
      <c r="WAX250" s="3"/>
      <c r="WAY250" s="3"/>
      <c r="WAZ250" s="3"/>
      <c r="WBA250" s="3"/>
      <c r="WBB250" s="3"/>
      <c r="WBC250" s="3"/>
      <c r="WBD250" s="3"/>
      <c r="WBE250" s="3"/>
      <c r="WBF250" s="3"/>
      <c r="WBG250" s="3"/>
      <c r="WBH250" s="3"/>
      <c r="WBI250" s="3"/>
      <c r="WBJ250" s="3"/>
      <c r="WBK250" s="3"/>
      <c r="WBL250" s="3"/>
      <c r="WBM250" s="3"/>
      <c r="WBN250" s="3"/>
      <c r="WBO250" s="3"/>
      <c r="WBP250" s="3"/>
      <c r="WBQ250" s="3"/>
      <c r="WBR250" s="3"/>
      <c r="WBS250" s="3"/>
      <c r="WBT250" s="3"/>
      <c r="WBU250" s="3"/>
      <c r="WBV250" s="3"/>
      <c r="WBW250" s="3"/>
      <c r="WBX250" s="3"/>
      <c r="WBY250" s="3"/>
      <c r="WBZ250" s="3"/>
      <c r="WCA250" s="3"/>
      <c r="WCB250" s="3"/>
      <c r="WCC250" s="3"/>
      <c r="WCD250" s="3"/>
      <c r="WCE250" s="3"/>
      <c r="WCF250" s="3"/>
      <c r="WCG250" s="3"/>
      <c r="WCH250" s="3"/>
      <c r="WCI250" s="3"/>
      <c r="WCJ250" s="3"/>
      <c r="WCK250" s="3"/>
      <c r="WCL250" s="3"/>
      <c r="WCM250" s="3"/>
      <c r="WCN250" s="3"/>
      <c r="WCO250" s="3"/>
      <c r="WCP250" s="3"/>
      <c r="WCQ250" s="3"/>
      <c r="WCR250" s="3"/>
      <c r="WCS250" s="3"/>
      <c r="WCT250" s="3"/>
      <c r="WCU250" s="3"/>
      <c r="WCV250" s="3"/>
      <c r="WCW250" s="3"/>
      <c r="WCX250" s="3"/>
      <c r="WCY250" s="3"/>
      <c r="WCZ250" s="3"/>
      <c r="WDA250" s="3"/>
      <c r="WDB250" s="3"/>
      <c r="WDC250" s="3"/>
      <c r="WDD250" s="3"/>
      <c r="WDE250" s="3"/>
      <c r="WDF250" s="3"/>
      <c r="WDG250" s="3"/>
      <c r="WDH250" s="3"/>
      <c r="WDI250" s="3"/>
      <c r="WDJ250" s="3"/>
      <c r="WDK250" s="3"/>
      <c r="WDL250" s="3"/>
      <c r="WDM250" s="3"/>
      <c r="WDN250" s="3"/>
      <c r="WDO250" s="3"/>
      <c r="WDP250" s="3"/>
      <c r="WDQ250" s="3"/>
      <c r="WDR250" s="3"/>
      <c r="WDS250" s="3"/>
      <c r="WDT250" s="3"/>
      <c r="WDU250" s="3"/>
      <c r="WDV250" s="3"/>
      <c r="WDW250" s="3"/>
      <c r="WDX250" s="3"/>
      <c r="WDY250" s="3"/>
      <c r="WDZ250" s="3"/>
      <c r="WEA250" s="3"/>
      <c r="WEB250" s="3"/>
      <c r="WEC250" s="3"/>
      <c r="WED250" s="3"/>
      <c r="WEE250" s="3"/>
      <c r="WEF250" s="3"/>
      <c r="WEG250" s="3"/>
      <c r="WEH250" s="3"/>
      <c r="WEI250" s="3"/>
      <c r="WEJ250" s="3"/>
      <c r="WEK250" s="3"/>
      <c r="WEL250" s="3"/>
      <c r="WEM250" s="3"/>
      <c r="WEN250" s="3"/>
      <c r="WEO250" s="3"/>
      <c r="WEP250" s="3"/>
      <c r="WEQ250" s="3"/>
      <c r="WER250" s="3"/>
      <c r="WES250" s="3"/>
      <c r="WET250" s="3"/>
      <c r="WEU250" s="3"/>
      <c r="WEV250" s="3"/>
      <c r="WEW250" s="3"/>
      <c r="WEX250" s="3"/>
      <c r="WEY250" s="3"/>
      <c r="WEZ250" s="3"/>
      <c r="WFA250" s="3"/>
      <c r="WFB250" s="3"/>
      <c r="WFC250" s="3"/>
      <c r="WFD250" s="3"/>
      <c r="WFE250" s="3"/>
      <c r="WFF250" s="3"/>
      <c r="WFG250" s="3"/>
      <c r="WFH250" s="3"/>
      <c r="WFI250" s="3"/>
      <c r="WFJ250" s="3"/>
      <c r="WFK250" s="3"/>
      <c r="WFL250" s="3"/>
      <c r="WFM250" s="3"/>
      <c r="WFN250" s="3"/>
      <c r="WFO250" s="3"/>
      <c r="WFP250" s="3"/>
      <c r="WFQ250" s="3"/>
      <c r="WFR250" s="3"/>
      <c r="WFS250" s="3"/>
      <c r="WFT250" s="3"/>
      <c r="WFU250" s="3"/>
      <c r="WFV250" s="3"/>
      <c r="WFW250" s="3"/>
      <c r="WFX250" s="3"/>
      <c r="WFY250" s="3"/>
      <c r="WFZ250" s="3"/>
      <c r="WGA250" s="3"/>
      <c r="WGB250" s="3"/>
      <c r="WGC250" s="3"/>
      <c r="WGD250" s="3"/>
      <c r="WGE250" s="3"/>
      <c r="WGF250" s="3"/>
      <c r="WGG250" s="3"/>
      <c r="WGH250" s="3"/>
      <c r="WGI250" s="3"/>
      <c r="WGJ250" s="3"/>
      <c r="WGK250" s="3"/>
      <c r="WGL250" s="3"/>
      <c r="WGM250" s="3"/>
      <c r="WGN250" s="3"/>
      <c r="WGO250" s="3"/>
      <c r="WGP250" s="3"/>
      <c r="WGQ250" s="3"/>
      <c r="WGR250" s="3"/>
      <c r="WGS250" s="3"/>
      <c r="WGT250" s="3"/>
      <c r="WGU250" s="3"/>
      <c r="WGV250" s="3"/>
      <c r="WGW250" s="3"/>
      <c r="WGX250" s="3"/>
      <c r="WGY250" s="3"/>
      <c r="WGZ250" s="3"/>
      <c r="WHA250" s="3"/>
      <c r="WHB250" s="3"/>
      <c r="WHC250" s="3"/>
      <c r="WHD250" s="3"/>
      <c r="WHE250" s="3"/>
      <c r="WHF250" s="3"/>
      <c r="WHG250" s="3"/>
      <c r="WHH250" s="3"/>
      <c r="WHI250" s="3"/>
      <c r="WHJ250" s="3"/>
      <c r="WHK250" s="3"/>
      <c r="WHL250" s="3"/>
      <c r="WHM250" s="3"/>
      <c r="WHN250" s="3"/>
      <c r="WHO250" s="3"/>
      <c r="WHP250" s="3"/>
      <c r="WHQ250" s="3"/>
      <c r="WHR250" s="3"/>
      <c r="WHS250" s="3"/>
      <c r="WHT250" s="3"/>
      <c r="WHU250" s="3"/>
      <c r="WHV250" s="3"/>
      <c r="WHW250" s="3"/>
      <c r="WHX250" s="3"/>
      <c r="WHY250" s="3"/>
      <c r="WHZ250" s="3"/>
      <c r="WIA250" s="3"/>
      <c r="WIB250" s="3"/>
      <c r="WIC250" s="3"/>
      <c r="WID250" s="3"/>
      <c r="WIE250" s="3"/>
      <c r="WIF250" s="3"/>
      <c r="WIG250" s="3"/>
      <c r="WIH250" s="3"/>
      <c r="WII250" s="3"/>
      <c r="WIJ250" s="3"/>
      <c r="WIK250" s="3"/>
      <c r="WIL250" s="3"/>
      <c r="WIM250" s="3"/>
      <c r="WIN250" s="3"/>
      <c r="WIO250" s="3"/>
      <c r="WIP250" s="3"/>
      <c r="WIQ250" s="3"/>
      <c r="WIR250" s="3"/>
      <c r="WIS250" s="3"/>
      <c r="WIT250" s="3"/>
      <c r="WIU250" s="3"/>
      <c r="WIV250" s="3"/>
      <c r="WIW250" s="3"/>
      <c r="WIX250" s="3"/>
      <c r="WIY250" s="3"/>
      <c r="WIZ250" s="3"/>
      <c r="WJA250" s="3"/>
      <c r="WJB250" s="3"/>
      <c r="WJC250" s="3"/>
      <c r="WJD250" s="3"/>
      <c r="WJE250" s="3"/>
      <c r="WJF250" s="3"/>
      <c r="WJG250" s="3"/>
      <c r="WJH250" s="3"/>
      <c r="WJI250" s="3"/>
      <c r="WJJ250" s="3"/>
      <c r="WJK250" s="3"/>
      <c r="WJL250" s="3"/>
      <c r="WJM250" s="3"/>
      <c r="WJN250" s="3"/>
      <c r="WJO250" s="3"/>
      <c r="WJP250" s="3"/>
      <c r="WJQ250" s="3"/>
      <c r="WJR250" s="3"/>
      <c r="WJS250" s="3"/>
      <c r="WJT250" s="3"/>
      <c r="WJU250" s="3"/>
      <c r="WJV250" s="3"/>
      <c r="WJW250" s="3"/>
      <c r="WJX250" s="3"/>
      <c r="WJY250" s="3"/>
      <c r="WJZ250" s="3"/>
      <c r="WKA250" s="3"/>
      <c r="WKB250" s="3"/>
      <c r="WKC250" s="3"/>
      <c r="WKD250" s="3"/>
      <c r="WKE250" s="3"/>
      <c r="WKF250" s="3"/>
      <c r="WKG250" s="3"/>
      <c r="WKH250" s="3"/>
      <c r="WKI250" s="3"/>
      <c r="WKJ250" s="3"/>
      <c r="WKK250" s="3"/>
      <c r="WKL250" s="3"/>
      <c r="WKM250" s="3"/>
      <c r="WKN250" s="3"/>
      <c r="WKO250" s="3"/>
      <c r="WKP250" s="3"/>
      <c r="WKQ250" s="3"/>
      <c r="WKR250" s="3"/>
      <c r="WKS250" s="3"/>
      <c r="WKT250" s="3"/>
      <c r="WKU250" s="3"/>
      <c r="WKV250" s="3"/>
      <c r="WKW250" s="3"/>
      <c r="WKX250" s="3"/>
      <c r="WKY250" s="3"/>
      <c r="WKZ250" s="3"/>
      <c r="WLA250" s="3"/>
      <c r="WLB250" s="3"/>
      <c r="WLC250" s="3"/>
      <c r="WLD250" s="3"/>
      <c r="WLE250" s="3"/>
      <c r="WLF250" s="3"/>
      <c r="WLG250" s="3"/>
      <c r="WLH250" s="3"/>
      <c r="WLI250" s="3"/>
      <c r="WLJ250" s="3"/>
      <c r="WLK250" s="3"/>
      <c r="WLL250" s="3"/>
      <c r="WLM250" s="3"/>
      <c r="WLN250" s="3"/>
      <c r="WLO250" s="3"/>
      <c r="WLP250" s="3"/>
      <c r="WLQ250" s="3"/>
      <c r="WLR250" s="3"/>
      <c r="WLS250" s="3"/>
      <c r="WLT250" s="3"/>
      <c r="WLU250" s="3"/>
      <c r="WLV250" s="3"/>
      <c r="WLW250" s="3"/>
      <c r="WLX250" s="3"/>
      <c r="WLY250" s="3"/>
      <c r="WLZ250" s="3"/>
      <c r="WMA250" s="3"/>
      <c r="WMB250" s="3"/>
      <c r="WMC250" s="3"/>
      <c r="WMD250" s="3"/>
      <c r="WME250" s="3"/>
      <c r="WMF250" s="3"/>
      <c r="WMG250" s="3"/>
      <c r="WMH250" s="3"/>
      <c r="WMI250" s="3"/>
      <c r="WMJ250" s="3"/>
      <c r="WMK250" s="3"/>
      <c r="WML250" s="3"/>
      <c r="WMM250" s="3"/>
      <c r="WMN250" s="3"/>
      <c r="WMO250" s="3"/>
      <c r="WMP250" s="3"/>
      <c r="WMQ250" s="3"/>
      <c r="WMR250" s="3"/>
      <c r="WMS250" s="3"/>
      <c r="WMT250" s="3"/>
      <c r="WMU250" s="3"/>
      <c r="WMV250" s="3"/>
      <c r="WMW250" s="3"/>
      <c r="WMX250" s="3"/>
      <c r="WMY250" s="3"/>
      <c r="WMZ250" s="3"/>
      <c r="WNA250" s="3"/>
      <c r="WNB250" s="3"/>
      <c r="WNC250" s="3"/>
      <c r="WND250" s="3"/>
      <c r="WNE250" s="3"/>
      <c r="WNF250" s="3"/>
      <c r="WNG250" s="3"/>
      <c r="WNH250" s="3"/>
      <c r="WNI250" s="3"/>
      <c r="WNJ250" s="3"/>
      <c r="WNK250" s="3"/>
      <c r="WNL250" s="3"/>
      <c r="WNM250" s="3"/>
      <c r="WNN250" s="3"/>
      <c r="WNO250" s="3"/>
      <c r="WNP250" s="3"/>
      <c r="WNQ250" s="3"/>
      <c r="WNR250" s="3"/>
      <c r="WNS250" s="3"/>
      <c r="WNT250" s="3"/>
      <c r="WNU250" s="3"/>
      <c r="WNV250" s="3"/>
      <c r="WNW250" s="3"/>
      <c r="WNX250" s="3"/>
      <c r="WNY250" s="3"/>
      <c r="WNZ250" s="3"/>
      <c r="WOA250" s="3"/>
      <c r="WOB250" s="3"/>
      <c r="WOC250" s="3"/>
      <c r="WOD250" s="3"/>
      <c r="WOE250" s="3"/>
      <c r="WOF250" s="3"/>
      <c r="WOG250" s="3"/>
      <c r="WOH250" s="3"/>
      <c r="WOI250" s="3"/>
      <c r="WOJ250" s="3"/>
      <c r="WOK250" s="3"/>
      <c r="WOL250" s="3"/>
      <c r="WOM250" s="3"/>
      <c r="WON250" s="3"/>
      <c r="WOO250" s="3"/>
      <c r="WOP250" s="3"/>
      <c r="WOQ250" s="3"/>
      <c r="WOR250" s="3"/>
      <c r="WOS250" s="3"/>
      <c r="WOT250" s="3"/>
      <c r="WOU250" s="3"/>
      <c r="WOV250" s="3"/>
      <c r="WOW250" s="3"/>
      <c r="WOX250" s="3"/>
      <c r="WOY250" s="3"/>
      <c r="WOZ250" s="3"/>
      <c r="WPA250" s="3"/>
      <c r="WPB250" s="3"/>
      <c r="WPC250" s="3"/>
      <c r="WPD250" s="3"/>
      <c r="WPE250" s="3"/>
      <c r="WPF250" s="3"/>
      <c r="WPG250" s="3"/>
      <c r="WPH250" s="3"/>
      <c r="WPI250" s="3"/>
      <c r="WPJ250" s="3"/>
      <c r="WPK250" s="3"/>
      <c r="WPL250" s="3"/>
      <c r="WPM250" s="3"/>
      <c r="WPN250" s="3"/>
      <c r="WPO250" s="3"/>
      <c r="WPP250" s="3"/>
      <c r="WPQ250" s="3"/>
      <c r="WPR250" s="3"/>
      <c r="WPS250" s="3"/>
      <c r="WPT250" s="3"/>
      <c r="WPU250" s="3"/>
      <c r="WPV250" s="3"/>
      <c r="WPW250" s="3"/>
      <c r="WPX250" s="3"/>
      <c r="WPY250" s="3"/>
      <c r="WPZ250" s="3"/>
      <c r="WQA250" s="3"/>
      <c r="WQB250" s="3"/>
      <c r="WQC250" s="3"/>
      <c r="WQD250" s="3"/>
      <c r="WQE250" s="3"/>
      <c r="WQF250" s="3"/>
      <c r="WQG250" s="3"/>
      <c r="WQH250" s="3"/>
      <c r="WQI250" s="3"/>
      <c r="WQJ250" s="3"/>
      <c r="WQK250" s="3"/>
      <c r="WQL250" s="3"/>
      <c r="WQM250" s="3"/>
      <c r="WQN250" s="3"/>
      <c r="WQO250" s="3"/>
      <c r="WQP250" s="3"/>
      <c r="WQQ250" s="3"/>
      <c r="WQR250" s="3"/>
      <c r="WQS250" s="3"/>
      <c r="WQT250" s="3"/>
      <c r="WQU250" s="3"/>
      <c r="WQV250" s="3"/>
      <c r="WQW250" s="3"/>
      <c r="WQX250" s="3"/>
      <c r="WQY250" s="3"/>
      <c r="WQZ250" s="3"/>
      <c r="WRA250" s="3"/>
      <c r="WRB250" s="3"/>
      <c r="WRC250" s="3"/>
      <c r="WRD250" s="3"/>
      <c r="WRE250" s="3"/>
      <c r="WRF250" s="3"/>
      <c r="WRG250" s="3"/>
      <c r="WRH250" s="3"/>
      <c r="WRI250" s="3"/>
      <c r="WRJ250" s="3"/>
      <c r="WRK250" s="3"/>
      <c r="WRL250" s="3"/>
      <c r="WRM250" s="3"/>
      <c r="WRN250" s="3"/>
      <c r="WRO250" s="3"/>
      <c r="WRP250" s="3"/>
      <c r="WRQ250" s="3"/>
      <c r="WRR250" s="3"/>
      <c r="WRS250" s="3"/>
      <c r="WRT250" s="3"/>
      <c r="WRU250" s="3"/>
      <c r="WRV250" s="3"/>
      <c r="WRW250" s="3"/>
      <c r="WRX250" s="3"/>
      <c r="WRY250" s="3"/>
      <c r="WRZ250" s="3"/>
      <c r="WSA250" s="3"/>
      <c r="WSB250" s="3"/>
      <c r="WSC250" s="3"/>
      <c r="WSD250" s="3"/>
      <c r="WSE250" s="3"/>
      <c r="WSF250" s="3"/>
      <c r="WSG250" s="3"/>
      <c r="WSH250" s="3"/>
      <c r="WSI250" s="3"/>
      <c r="WSJ250" s="3"/>
      <c r="WSK250" s="3"/>
      <c r="WSL250" s="3"/>
      <c r="WSM250" s="3"/>
      <c r="WSN250" s="3"/>
      <c r="WSO250" s="3"/>
      <c r="WSP250" s="3"/>
      <c r="WSQ250" s="3"/>
      <c r="WSR250" s="3"/>
      <c r="WSS250" s="3"/>
      <c r="WST250" s="3"/>
      <c r="WSU250" s="3"/>
      <c r="WSV250" s="3"/>
      <c r="WSW250" s="3"/>
      <c r="WSX250" s="3"/>
      <c r="WSY250" s="3"/>
      <c r="WSZ250" s="3"/>
      <c r="WTA250" s="3"/>
      <c r="WTB250" s="3"/>
      <c r="WTC250" s="3"/>
      <c r="WTD250" s="3"/>
      <c r="WTE250" s="3"/>
      <c r="WTF250" s="3"/>
      <c r="WTG250" s="3"/>
      <c r="WTH250" s="3"/>
      <c r="WTI250" s="3"/>
      <c r="WTJ250" s="3"/>
      <c r="WTK250" s="3"/>
      <c r="WTL250" s="3"/>
      <c r="WTM250" s="3"/>
      <c r="WTN250" s="3"/>
      <c r="WTO250" s="3"/>
      <c r="WTP250" s="3"/>
      <c r="WTQ250" s="3"/>
      <c r="WTR250" s="3"/>
      <c r="WTS250" s="3"/>
      <c r="WTT250" s="3"/>
      <c r="WTU250" s="3"/>
      <c r="WTV250" s="3"/>
      <c r="WTW250" s="3"/>
      <c r="WTX250" s="3"/>
      <c r="WTY250" s="3"/>
      <c r="WTZ250" s="3"/>
      <c r="WUA250" s="3"/>
      <c r="WUB250" s="3"/>
      <c r="WUC250" s="3"/>
      <c r="WUD250" s="3"/>
      <c r="WUE250" s="3"/>
      <c r="WUF250" s="3"/>
      <c r="WUG250" s="3"/>
      <c r="WUH250" s="3"/>
      <c r="WUI250" s="3"/>
      <c r="WUJ250" s="3"/>
      <c r="WUK250" s="3"/>
      <c r="WUL250" s="3"/>
      <c r="WUM250" s="3"/>
      <c r="WUN250" s="3"/>
      <c r="WUO250" s="3"/>
      <c r="WUP250" s="3"/>
      <c r="WUQ250" s="3"/>
      <c r="WUR250" s="3"/>
      <c r="WUS250" s="3"/>
      <c r="WUT250" s="3"/>
      <c r="WUU250" s="3"/>
      <c r="WUV250" s="3"/>
      <c r="WUW250" s="3"/>
      <c r="WUX250" s="3"/>
      <c r="WUY250" s="3"/>
      <c r="WUZ250" s="3"/>
      <c r="WVA250" s="3"/>
      <c r="WVB250" s="3"/>
      <c r="WVC250" s="3"/>
      <c r="WVD250" s="3"/>
      <c r="WVE250" s="3"/>
      <c r="WVF250" s="3"/>
      <c r="WVG250" s="3"/>
      <c r="WVH250" s="3"/>
      <c r="WVI250" s="3"/>
      <c r="WVJ250" s="3"/>
      <c r="WVK250" s="3"/>
      <c r="WVL250" s="3"/>
      <c r="WVM250" s="3"/>
      <c r="WVN250" s="3"/>
      <c r="WVO250" s="3"/>
      <c r="WVP250" s="3"/>
      <c r="WVQ250" s="3"/>
      <c r="WVR250" s="3"/>
      <c r="WVS250" s="3"/>
      <c r="WVT250" s="3"/>
      <c r="WVU250" s="3"/>
      <c r="WVV250" s="3"/>
      <c r="WVW250" s="3"/>
      <c r="WVX250" s="3"/>
      <c r="WVY250" s="3"/>
      <c r="WVZ250" s="3"/>
      <c r="WWA250" s="3"/>
      <c r="WWB250" s="3"/>
      <c r="WWC250" s="3"/>
      <c r="WWD250" s="3"/>
      <c r="WWE250" s="3"/>
      <c r="WWF250" s="3"/>
      <c r="WWG250" s="3"/>
      <c r="WWH250" s="3"/>
      <c r="WWI250" s="3"/>
      <c r="WWJ250" s="3"/>
      <c r="WWK250" s="3"/>
      <c r="WWL250" s="3"/>
      <c r="WWM250" s="3"/>
      <c r="WWN250" s="3"/>
      <c r="WWO250" s="3"/>
      <c r="WWP250" s="3"/>
      <c r="WWQ250" s="3"/>
      <c r="WWR250" s="3"/>
      <c r="WWS250" s="3"/>
      <c r="WWT250" s="3"/>
      <c r="WWU250" s="3"/>
      <c r="WWV250" s="3"/>
      <c r="WWW250" s="3"/>
      <c r="WWX250" s="3"/>
      <c r="WWY250" s="3"/>
      <c r="WWZ250" s="3"/>
      <c r="WXA250" s="3"/>
      <c r="WXB250" s="3"/>
      <c r="WXC250" s="3"/>
      <c r="WXD250" s="3"/>
      <c r="WXE250" s="3"/>
      <c r="WXF250" s="3"/>
      <c r="WXG250" s="3"/>
      <c r="WXH250" s="3"/>
      <c r="WXI250" s="3"/>
      <c r="WXJ250" s="3"/>
      <c r="WXK250" s="3"/>
      <c r="WXL250" s="3"/>
      <c r="WXM250" s="3"/>
      <c r="WXN250" s="3"/>
      <c r="WXO250" s="3"/>
      <c r="WXP250" s="3"/>
      <c r="WXQ250" s="3"/>
      <c r="WXR250" s="3"/>
      <c r="WXS250" s="3"/>
      <c r="WXT250" s="3"/>
      <c r="WXU250" s="3"/>
      <c r="WXV250" s="3"/>
      <c r="WXW250" s="3"/>
      <c r="WXX250" s="3"/>
      <c r="WXY250" s="3"/>
      <c r="WXZ250" s="3"/>
      <c r="WYA250" s="3"/>
      <c r="WYB250" s="3"/>
      <c r="WYC250" s="3"/>
      <c r="WYD250" s="3"/>
      <c r="WYE250" s="3"/>
      <c r="WYF250" s="3"/>
      <c r="WYG250" s="3"/>
      <c r="WYH250" s="3"/>
      <c r="WYI250" s="3"/>
      <c r="WYJ250" s="3"/>
      <c r="WYK250" s="3"/>
      <c r="WYL250" s="3"/>
      <c r="WYM250" s="3"/>
      <c r="WYN250" s="3"/>
      <c r="WYO250" s="3"/>
      <c r="WYP250" s="3"/>
      <c r="WYQ250" s="3"/>
      <c r="WYR250" s="3"/>
      <c r="WYS250" s="3"/>
      <c r="WYT250" s="3"/>
      <c r="WYU250" s="3"/>
      <c r="WYV250" s="3"/>
      <c r="WYW250" s="3"/>
      <c r="WYX250" s="3"/>
      <c r="WYY250" s="3"/>
      <c r="WYZ250" s="3"/>
      <c r="WZA250" s="3"/>
      <c r="WZB250" s="3"/>
      <c r="WZC250" s="3"/>
      <c r="WZD250" s="3"/>
      <c r="WZE250" s="3"/>
      <c r="WZF250" s="3"/>
      <c r="WZG250" s="3"/>
      <c r="WZH250" s="3"/>
      <c r="WZI250" s="3"/>
      <c r="WZJ250" s="3"/>
      <c r="WZK250" s="3"/>
      <c r="WZL250" s="3"/>
      <c r="WZM250" s="3"/>
      <c r="WZN250" s="3"/>
      <c r="WZO250" s="3"/>
      <c r="WZP250" s="3"/>
      <c r="WZQ250" s="3"/>
      <c r="WZR250" s="3"/>
      <c r="WZS250" s="3"/>
      <c r="WZT250" s="3"/>
      <c r="WZU250" s="3"/>
      <c r="WZV250" s="3"/>
      <c r="WZW250" s="3"/>
      <c r="WZX250" s="3"/>
      <c r="WZY250" s="3"/>
      <c r="WZZ250" s="3"/>
      <c r="XAA250" s="3"/>
      <c r="XAB250" s="3"/>
      <c r="XAC250" s="3"/>
      <c r="XAD250" s="3"/>
      <c r="XAE250" s="3"/>
      <c r="XAF250" s="3"/>
      <c r="XAG250" s="3"/>
      <c r="XAH250" s="3"/>
      <c r="XAI250" s="3"/>
      <c r="XAJ250" s="3"/>
      <c r="XAK250" s="3"/>
      <c r="XAL250" s="3"/>
      <c r="XAM250" s="3"/>
      <c r="XAN250" s="3"/>
      <c r="XAO250" s="3"/>
      <c r="XAP250" s="3"/>
      <c r="XAQ250" s="3"/>
      <c r="XAR250" s="3"/>
      <c r="XAS250" s="3"/>
      <c r="XAT250" s="3"/>
      <c r="XAU250" s="3"/>
      <c r="XAV250" s="3"/>
      <c r="XAW250" s="3"/>
      <c r="XAX250" s="3"/>
      <c r="XAY250" s="3"/>
      <c r="XAZ250" s="3"/>
      <c r="XBA250" s="3"/>
      <c r="XBB250" s="3"/>
      <c r="XBC250" s="3"/>
      <c r="XBD250" s="3"/>
      <c r="XBE250" s="3"/>
      <c r="XBF250" s="3"/>
      <c r="XBG250" s="3"/>
      <c r="XBH250" s="3"/>
      <c r="XBI250" s="3"/>
      <c r="XBJ250" s="3"/>
      <c r="XBK250" s="3"/>
      <c r="XBL250" s="3"/>
      <c r="XBM250" s="3"/>
      <c r="XBN250" s="3"/>
      <c r="XBO250" s="3"/>
      <c r="XBP250" s="3"/>
      <c r="XBQ250" s="3"/>
      <c r="XBR250" s="3"/>
      <c r="XBS250" s="3"/>
      <c r="XBT250" s="3"/>
      <c r="XBU250" s="3"/>
      <c r="XBV250" s="3"/>
      <c r="XBW250" s="3"/>
      <c r="XBX250" s="3"/>
      <c r="XBY250" s="3"/>
      <c r="XBZ250" s="3"/>
      <c r="XCA250" s="3"/>
      <c r="XCB250" s="3"/>
      <c r="XCC250" s="3"/>
      <c r="XCD250" s="3"/>
      <c r="XCE250" s="3"/>
      <c r="XCF250" s="3"/>
      <c r="XCG250" s="3"/>
      <c r="XCH250" s="3"/>
      <c r="XCI250" s="3"/>
      <c r="XCJ250" s="3"/>
      <c r="XCK250" s="3"/>
      <c r="XCL250" s="3"/>
      <c r="XCM250" s="3"/>
      <c r="XCN250" s="3"/>
      <c r="XCO250" s="3"/>
      <c r="XCP250" s="3"/>
      <c r="XCQ250" s="3"/>
      <c r="XCR250" s="3"/>
      <c r="XCS250" s="3"/>
      <c r="XCT250" s="3"/>
      <c r="XCU250" s="3"/>
      <c r="XCV250" s="3"/>
      <c r="XCW250" s="3"/>
      <c r="XCX250" s="3"/>
      <c r="XCY250" s="3"/>
      <c r="XCZ250" s="3"/>
      <c r="XDA250" s="3"/>
      <c r="XDB250" s="3"/>
      <c r="XDC250" s="3"/>
      <c r="XDD250" s="3"/>
      <c r="XDE250" s="3"/>
      <c r="XDF250" s="3"/>
      <c r="XDG250" s="3"/>
      <c r="XDH250" s="3"/>
      <c r="XDI250" s="3"/>
      <c r="XDJ250" s="3"/>
      <c r="XDK250" s="3"/>
      <c r="XDL250" s="3"/>
      <c r="XDM250" s="3"/>
      <c r="XDN250" s="3"/>
      <c r="XDO250" s="3"/>
      <c r="XDP250" s="3"/>
      <c r="XDQ250" s="3"/>
      <c r="XDR250" s="3"/>
      <c r="XDS250" s="3"/>
      <c r="XDT250" s="3"/>
      <c r="XDU250" s="3"/>
      <c r="XDV250" s="27"/>
      <c r="XDW250" s="27"/>
      <c r="XDX250" s="27"/>
      <c r="XDY250" s="27"/>
      <c r="XDZ250" s="27"/>
      <c r="XEA250" s="27"/>
      <c r="XEB250" s="27"/>
      <c r="XEC250" s="27"/>
      <c r="XED250" s="27"/>
      <c r="XEE250" s="27"/>
      <c r="XEF250" s="27"/>
      <c r="XEG250" s="27"/>
      <c r="XEH250" s="27"/>
      <c r="XEI250" s="27"/>
    </row>
    <row r="251" s="1" customFormat="1" ht="14.25" spans="1:9">
      <c r="A251" s="13">
        <v>249</v>
      </c>
      <c r="B251" s="13" t="s">
        <v>273</v>
      </c>
      <c r="C251" s="13" t="str">
        <f>"41"</f>
        <v>41</v>
      </c>
      <c r="D251" s="13" t="str">
        <f>"02"</f>
        <v>02</v>
      </c>
      <c r="E251" s="13" t="str">
        <f>"20210184102"</f>
        <v>20210184102</v>
      </c>
      <c r="F251" s="14" t="s">
        <v>274</v>
      </c>
      <c r="G251" s="15">
        <v>82.45</v>
      </c>
      <c r="H251" s="13">
        <v>84.6</v>
      </c>
      <c r="I251" s="13">
        <f t="shared" si="6"/>
        <v>83.31</v>
      </c>
    </row>
    <row r="252" s="1" customFormat="1" ht="14.25" spans="1:9">
      <c r="A252" s="13">
        <v>250</v>
      </c>
      <c r="B252" s="13" t="s">
        <v>273</v>
      </c>
      <c r="C252" s="13" t="str">
        <f>"40"</f>
        <v>40</v>
      </c>
      <c r="D252" s="13" t="str">
        <f>"27"</f>
        <v>27</v>
      </c>
      <c r="E252" s="13" t="str">
        <f>"20210184027"</f>
        <v>20210184027</v>
      </c>
      <c r="F252" s="14" t="s">
        <v>275</v>
      </c>
      <c r="G252" s="15">
        <v>79.7</v>
      </c>
      <c r="H252" s="13">
        <v>81</v>
      </c>
      <c r="I252" s="13">
        <f t="shared" ref="I252:I315" si="7">G252*0.6+H252*0.4</f>
        <v>80.22</v>
      </c>
    </row>
    <row r="253" s="1" customFormat="1" ht="14.25" spans="1:9">
      <c r="A253" s="13">
        <v>251</v>
      </c>
      <c r="B253" s="13" t="s">
        <v>273</v>
      </c>
      <c r="C253" s="13" t="str">
        <f>"39"</f>
        <v>39</v>
      </c>
      <c r="D253" s="13" t="str">
        <f>"21"</f>
        <v>21</v>
      </c>
      <c r="E253" s="13" t="str">
        <f>"20210183921"</f>
        <v>20210183921</v>
      </c>
      <c r="F253" s="14" t="s">
        <v>276</v>
      </c>
      <c r="G253" s="15">
        <v>77.6</v>
      </c>
      <c r="H253" s="13">
        <v>79.2</v>
      </c>
      <c r="I253" s="13">
        <f t="shared" si="7"/>
        <v>78.24</v>
      </c>
    </row>
    <row r="254" s="1" customFormat="1" ht="14.25" spans="1:9">
      <c r="A254" s="13">
        <v>252</v>
      </c>
      <c r="B254" s="13" t="s">
        <v>273</v>
      </c>
      <c r="C254" s="13" t="str">
        <f>"39"</f>
        <v>39</v>
      </c>
      <c r="D254" s="13" t="str">
        <f>"27"</f>
        <v>27</v>
      </c>
      <c r="E254" s="13" t="str">
        <f>"20210183927"</f>
        <v>20210183927</v>
      </c>
      <c r="F254" s="14" t="s">
        <v>277</v>
      </c>
      <c r="G254" s="15">
        <v>67.2</v>
      </c>
      <c r="H254" s="13">
        <v>89.2</v>
      </c>
      <c r="I254" s="13">
        <f t="shared" si="7"/>
        <v>76</v>
      </c>
    </row>
    <row r="255" s="1" customFormat="1" ht="14.25" spans="1:9">
      <c r="A255" s="13">
        <v>253</v>
      </c>
      <c r="B255" s="13" t="s">
        <v>273</v>
      </c>
      <c r="C255" s="13" t="str">
        <f>"40"</f>
        <v>40</v>
      </c>
      <c r="D255" s="13" t="str">
        <f>"16"</f>
        <v>16</v>
      </c>
      <c r="E255" s="13" t="str">
        <f>"20210184016"</f>
        <v>20210184016</v>
      </c>
      <c r="F255" s="14" t="s">
        <v>278</v>
      </c>
      <c r="G255" s="15">
        <v>76.6</v>
      </c>
      <c r="H255" s="13">
        <v>69.8</v>
      </c>
      <c r="I255" s="13">
        <f t="shared" si="7"/>
        <v>73.88</v>
      </c>
    </row>
    <row r="256" s="1" customFormat="1" ht="14.25" spans="1:9">
      <c r="A256" s="13">
        <v>254</v>
      </c>
      <c r="B256" s="13" t="s">
        <v>273</v>
      </c>
      <c r="C256" s="13" t="str">
        <f>"40"</f>
        <v>40</v>
      </c>
      <c r="D256" s="13" t="str">
        <f>"05"</f>
        <v>05</v>
      </c>
      <c r="E256" s="13" t="str">
        <f>"20210184005"</f>
        <v>20210184005</v>
      </c>
      <c r="F256" s="14" t="s">
        <v>279</v>
      </c>
      <c r="G256" s="15">
        <v>70.8</v>
      </c>
      <c r="H256" s="13">
        <v>77.8</v>
      </c>
      <c r="I256" s="13">
        <f t="shared" si="7"/>
        <v>73.6</v>
      </c>
    </row>
    <row r="257" s="1" customFormat="1" ht="14.25" spans="1:9">
      <c r="A257" s="13">
        <v>255</v>
      </c>
      <c r="B257" s="13" t="s">
        <v>273</v>
      </c>
      <c r="C257" s="13" t="str">
        <f>"39"</f>
        <v>39</v>
      </c>
      <c r="D257" s="13" t="str">
        <f>"03"</f>
        <v>03</v>
      </c>
      <c r="E257" s="13" t="str">
        <f>"20210183903"</f>
        <v>20210183903</v>
      </c>
      <c r="F257" s="14" t="s">
        <v>280</v>
      </c>
      <c r="G257" s="15">
        <v>69.15</v>
      </c>
      <c r="H257" s="13">
        <v>76.8</v>
      </c>
      <c r="I257" s="13">
        <f t="shared" si="7"/>
        <v>72.21</v>
      </c>
    </row>
    <row r="258" s="1" customFormat="1" ht="14.25" spans="1:9">
      <c r="A258" s="13">
        <v>256</v>
      </c>
      <c r="B258" s="13" t="s">
        <v>273</v>
      </c>
      <c r="C258" s="13" t="str">
        <f>"40"</f>
        <v>40</v>
      </c>
      <c r="D258" s="13" t="str">
        <f>"29"</f>
        <v>29</v>
      </c>
      <c r="E258" s="13" t="str">
        <f>"20210184029"</f>
        <v>20210184029</v>
      </c>
      <c r="F258" s="14" t="s">
        <v>281</v>
      </c>
      <c r="G258" s="15">
        <v>67</v>
      </c>
      <c r="H258" s="13">
        <v>79</v>
      </c>
      <c r="I258" s="13">
        <f t="shared" si="7"/>
        <v>71.8</v>
      </c>
    </row>
    <row r="259" s="1" customFormat="1" ht="14.25" spans="1:9">
      <c r="A259" s="13">
        <v>257</v>
      </c>
      <c r="B259" s="13" t="s">
        <v>273</v>
      </c>
      <c r="C259" s="13" t="str">
        <f>"40"</f>
        <v>40</v>
      </c>
      <c r="D259" s="13" t="str">
        <f>"03"</f>
        <v>03</v>
      </c>
      <c r="E259" s="13" t="str">
        <f>"20210184003"</f>
        <v>20210184003</v>
      </c>
      <c r="F259" s="14" t="s">
        <v>282</v>
      </c>
      <c r="G259" s="15">
        <v>63.2</v>
      </c>
      <c r="H259" s="13">
        <v>80.4</v>
      </c>
      <c r="I259" s="13">
        <f t="shared" si="7"/>
        <v>70.08</v>
      </c>
    </row>
    <row r="260" s="1" customFormat="1" ht="14.25" spans="1:9">
      <c r="A260" s="13">
        <v>258</v>
      </c>
      <c r="B260" s="13" t="s">
        <v>273</v>
      </c>
      <c r="C260" s="13" t="str">
        <f>"39"</f>
        <v>39</v>
      </c>
      <c r="D260" s="13" t="str">
        <f>"13"</f>
        <v>13</v>
      </c>
      <c r="E260" s="13" t="str">
        <f>"20210183913"</f>
        <v>20210183913</v>
      </c>
      <c r="F260" s="14" t="s">
        <v>283</v>
      </c>
      <c r="G260" s="15">
        <v>63.8</v>
      </c>
      <c r="H260" s="13">
        <v>75.4</v>
      </c>
      <c r="I260" s="13">
        <f t="shared" si="7"/>
        <v>68.44</v>
      </c>
    </row>
    <row r="261" s="1" customFormat="1" ht="14.25" spans="1:9">
      <c r="A261" s="13">
        <v>259</v>
      </c>
      <c r="B261" s="13" t="s">
        <v>273</v>
      </c>
      <c r="C261" s="13" t="str">
        <f>"40"</f>
        <v>40</v>
      </c>
      <c r="D261" s="13" t="str">
        <f>"19"</f>
        <v>19</v>
      </c>
      <c r="E261" s="13" t="str">
        <f>"20210184019"</f>
        <v>20210184019</v>
      </c>
      <c r="F261" s="14" t="s">
        <v>284</v>
      </c>
      <c r="G261" s="15">
        <v>66.2</v>
      </c>
      <c r="H261" s="13">
        <v>68.8</v>
      </c>
      <c r="I261" s="13">
        <f t="shared" si="7"/>
        <v>67.24</v>
      </c>
    </row>
    <row r="262" s="1" customFormat="1" ht="14.25" spans="1:9">
      <c r="A262" s="13">
        <v>260</v>
      </c>
      <c r="B262" s="13" t="s">
        <v>273</v>
      </c>
      <c r="C262" s="13" t="str">
        <f>"39"</f>
        <v>39</v>
      </c>
      <c r="D262" s="13" t="str">
        <f>"19"</f>
        <v>19</v>
      </c>
      <c r="E262" s="13" t="str">
        <f>"20210183919"</f>
        <v>20210183919</v>
      </c>
      <c r="F262" s="14" t="s">
        <v>285</v>
      </c>
      <c r="G262" s="15">
        <v>67</v>
      </c>
      <c r="H262" s="13">
        <v>64.8</v>
      </c>
      <c r="I262" s="13">
        <f t="shared" si="7"/>
        <v>66.12</v>
      </c>
    </row>
    <row r="263" s="1" customFormat="1" ht="14.25" spans="1:9">
      <c r="A263" s="13">
        <v>261</v>
      </c>
      <c r="B263" s="13" t="s">
        <v>273</v>
      </c>
      <c r="C263" s="13" t="str">
        <f>"40"</f>
        <v>40</v>
      </c>
      <c r="D263" s="13" t="str">
        <f>"07"</f>
        <v>07</v>
      </c>
      <c r="E263" s="13" t="str">
        <f>"20210184007"</f>
        <v>20210184007</v>
      </c>
      <c r="F263" s="14" t="s">
        <v>286</v>
      </c>
      <c r="G263" s="15">
        <v>57.8</v>
      </c>
      <c r="H263" s="13">
        <v>73.4</v>
      </c>
      <c r="I263" s="13">
        <f t="shared" si="7"/>
        <v>64.04</v>
      </c>
    </row>
    <row r="264" s="2" customFormat="1" ht="14.25" spans="1:16372">
      <c r="A264" s="13">
        <v>262</v>
      </c>
      <c r="B264" s="16" t="s">
        <v>273</v>
      </c>
      <c r="C264" s="16" t="str">
        <f>"39"</f>
        <v>39</v>
      </c>
      <c r="D264" s="16" t="str">
        <f>"18"</f>
        <v>18</v>
      </c>
      <c r="E264" s="16" t="str">
        <f>"20210183918"</f>
        <v>20210183918</v>
      </c>
      <c r="F264" s="17" t="s">
        <v>287</v>
      </c>
      <c r="G264" s="18">
        <v>51.6</v>
      </c>
      <c r="H264" s="16">
        <v>74</v>
      </c>
      <c r="I264" s="16">
        <f t="shared" si="7"/>
        <v>60.56</v>
      </c>
      <c r="XDZ264" s="24"/>
      <c r="XEA264" s="24"/>
      <c r="XEB264" s="24"/>
      <c r="XEC264" s="24"/>
      <c r="XED264" s="24"/>
      <c r="XEE264" s="24"/>
      <c r="XEF264" s="24"/>
      <c r="XEG264" s="24"/>
      <c r="XEH264" s="24"/>
      <c r="XEI264" s="24"/>
      <c r="XEJ264" s="24"/>
      <c r="XEK264" s="24"/>
      <c r="XEL264" s="24"/>
      <c r="XEM264" s="24"/>
      <c r="XEN264" s="24"/>
      <c r="XEO264" s="24"/>
      <c r="XEP264" s="24"/>
      <c r="XEQ264" s="24"/>
      <c r="XER264" s="24"/>
    </row>
    <row r="265" s="1" customFormat="1" ht="14.25" spans="1:9">
      <c r="A265" s="13">
        <v>263</v>
      </c>
      <c r="B265" s="13" t="s">
        <v>288</v>
      </c>
      <c r="C265" s="13" t="str">
        <f>"42"</f>
        <v>42</v>
      </c>
      <c r="D265" s="13" t="str">
        <f>"02"</f>
        <v>02</v>
      </c>
      <c r="E265" s="13" t="str">
        <f>"20210194202"</f>
        <v>20210194202</v>
      </c>
      <c r="F265" s="14" t="s">
        <v>289</v>
      </c>
      <c r="G265" s="15">
        <v>85.5</v>
      </c>
      <c r="H265" s="13">
        <v>73.7</v>
      </c>
      <c r="I265" s="13">
        <f t="shared" si="7"/>
        <v>80.78</v>
      </c>
    </row>
    <row r="266" s="1" customFormat="1" ht="14.25" spans="1:10">
      <c r="A266" s="13">
        <v>264</v>
      </c>
      <c r="B266" s="13" t="s">
        <v>288</v>
      </c>
      <c r="C266" s="13" t="str">
        <f>"42"</f>
        <v>42</v>
      </c>
      <c r="D266" s="13" t="str">
        <f>"05"</f>
        <v>05</v>
      </c>
      <c r="E266" s="13" t="str">
        <f>"20210194205"</f>
        <v>20210194205</v>
      </c>
      <c r="F266" s="14" t="s">
        <v>290</v>
      </c>
      <c r="G266" s="15">
        <v>80.1</v>
      </c>
      <c r="H266" s="13">
        <v>76.3</v>
      </c>
      <c r="I266" s="13">
        <f t="shared" si="7"/>
        <v>78.58</v>
      </c>
      <c r="J266" s="29"/>
    </row>
    <row r="267" s="1" customFormat="1" ht="14.25" spans="1:10">
      <c r="A267" s="13">
        <v>265</v>
      </c>
      <c r="B267" s="13" t="s">
        <v>288</v>
      </c>
      <c r="C267" s="13" t="str">
        <f>"41"</f>
        <v>41</v>
      </c>
      <c r="D267" s="13" t="str">
        <f>"13"</f>
        <v>13</v>
      </c>
      <c r="E267" s="13" t="str">
        <f>"20210194113"</f>
        <v>20210194113</v>
      </c>
      <c r="F267" s="28" t="s">
        <v>81</v>
      </c>
      <c r="G267" s="15">
        <v>76</v>
      </c>
      <c r="H267" s="13">
        <v>73.6</v>
      </c>
      <c r="I267" s="13">
        <f t="shared" si="7"/>
        <v>75.04</v>
      </c>
      <c r="J267" s="30"/>
    </row>
    <row r="268" s="1" customFormat="1" ht="14.25" spans="1:10">
      <c r="A268" s="13">
        <v>266</v>
      </c>
      <c r="B268" s="13" t="s">
        <v>288</v>
      </c>
      <c r="C268" s="13" t="str">
        <f>"42"</f>
        <v>42</v>
      </c>
      <c r="D268" s="13" t="str">
        <f>"01"</f>
        <v>01</v>
      </c>
      <c r="E268" s="13" t="str">
        <f>"20210194201"</f>
        <v>20210194201</v>
      </c>
      <c r="F268" s="14" t="s">
        <v>291</v>
      </c>
      <c r="G268" s="15">
        <v>70.8</v>
      </c>
      <c r="H268" s="13">
        <v>81</v>
      </c>
      <c r="I268" s="13">
        <f t="shared" si="7"/>
        <v>74.88</v>
      </c>
      <c r="J268" s="29"/>
    </row>
    <row r="269" s="1" customFormat="1" ht="14.25" spans="1:9">
      <c r="A269" s="13">
        <v>267</v>
      </c>
      <c r="B269" s="13" t="s">
        <v>288</v>
      </c>
      <c r="C269" s="13" t="str">
        <f>"42"</f>
        <v>42</v>
      </c>
      <c r="D269" s="13" t="str">
        <f>"06"</f>
        <v>06</v>
      </c>
      <c r="E269" s="13" t="str">
        <f>"20210194206"</f>
        <v>20210194206</v>
      </c>
      <c r="F269" s="14" t="s">
        <v>292</v>
      </c>
      <c r="G269" s="15">
        <v>68.7</v>
      </c>
      <c r="H269" s="13">
        <v>81.1</v>
      </c>
      <c r="I269" s="13">
        <f t="shared" si="7"/>
        <v>73.66</v>
      </c>
    </row>
    <row r="270" s="1" customFormat="1" ht="14.25" spans="1:9">
      <c r="A270" s="13">
        <v>268</v>
      </c>
      <c r="B270" s="13" t="s">
        <v>288</v>
      </c>
      <c r="C270" s="13" t="str">
        <f>"41"</f>
        <v>41</v>
      </c>
      <c r="D270" s="13" t="str">
        <f>"27"</f>
        <v>27</v>
      </c>
      <c r="E270" s="13" t="str">
        <f>"20210194127"</f>
        <v>20210194127</v>
      </c>
      <c r="F270" s="14" t="s">
        <v>293</v>
      </c>
      <c r="G270" s="15">
        <v>69</v>
      </c>
      <c r="H270" s="13">
        <v>75.9</v>
      </c>
      <c r="I270" s="13">
        <f t="shared" si="7"/>
        <v>71.76</v>
      </c>
    </row>
    <row r="271" s="1" customFormat="1" ht="14.25" spans="1:9">
      <c r="A271" s="13">
        <v>269</v>
      </c>
      <c r="B271" s="13" t="s">
        <v>288</v>
      </c>
      <c r="C271" s="13" t="str">
        <f>"43"</f>
        <v>43</v>
      </c>
      <c r="D271" s="13" t="str">
        <f>"04"</f>
        <v>04</v>
      </c>
      <c r="E271" s="13" t="str">
        <f>"20210194304"</f>
        <v>20210194304</v>
      </c>
      <c r="F271" s="14" t="s">
        <v>294</v>
      </c>
      <c r="G271" s="15">
        <v>64.25</v>
      </c>
      <c r="H271" s="13">
        <v>75.6</v>
      </c>
      <c r="I271" s="13">
        <f t="shared" si="7"/>
        <v>68.79</v>
      </c>
    </row>
    <row r="272" s="1" customFormat="1" ht="14.25" spans="1:9">
      <c r="A272" s="13">
        <v>270</v>
      </c>
      <c r="B272" s="13" t="s">
        <v>288</v>
      </c>
      <c r="C272" s="13" t="str">
        <f>"42"</f>
        <v>42</v>
      </c>
      <c r="D272" s="13" t="str">
        <f>"27"</f>
        <v>27</v>
      </c>
      <c r="E272" s="13" t="str">
        <f>"20210194227"</f>
        <v>20210194227</v>
      </c>
      <c r="F272" s="14" t="s">
        <v>295</v>
      </c>
      <c r="G272" s="15">
        <v>61.9</v>
      </c>
      <c r="H272" s="13">
        <v>77.9</v>
      </c>
      <c r="I272" s="13">
        <f t="shared" si="7"/>
        <v>68.3</v>
      </c>
    </row>
    <row r="273" s="1" customFormat="1" ht="14.25" spans="1:9">
      <c r="A273" s="13">
        <v>271</v>
      </c>
      <c r="B273" s="13" t="s">
        <v>288</v>
      </c>
      <c r="C273" s="13" t="str">
        <f>"41"</f>
        <v>41</v>
      </c>
      <c r="D273" s="13" t="str">
        <f>"14"</f>
        <v>14</v>
      </c>
      <c r="E273" s="13" t="str">
        <f>"20210194114"</f>
        <v>20210194114</v>
      </c>
      <c r="F273" s="14" t="s">
        <v>296</v>
      </c>
      <c r="G273" s="15">
        <v>60.4</v>
      </c>
      <c r="H273" s="13">
        <v>75.3</v>
      </c>
      <c r="I273" s="13">
        <f t="shared" si="7"/>
        <v>66.36</v>
      </c>
    </row>
    <row r="274" s="1" customFormat="1" ht="14.25" spans="1:9">
      <c r="A274" s="13">
        <v>272</v>
      </c>
      <c r="B274" s="13" t="s">
        <v>288</v>
      </c>
      <c r="C274" s="13" t="str">
        <f>"42"</f>
        <v>42</v>
      </c>
      <c r="D274" s="13" t="str">
        <f>"17"</f>
        <v>17</v>
      </c>
      <c r="E274" s="13" t="str">
        <f>"20210194217"</f>
        <v>20210194217</v>
      </c>
      <c r="F274" s="14" t="s">
        <v>297</v>
      </c>
      <c r="G274" s="15">
        <v>54.6</v>
      </c>
      <c r="H274" s="13">
        <v>84</v>
      </c>
      <c r="I274" s="13">
        <f t="shared" si="7"/>
        <v>66.36</v>
      </c>
    </row>
    <row r="275" s="1" customFormat="1" ht="14.25" spans="1:9">
      <c r="A275" s="13">
        <v>273</v>
      </c>
      <c r="B275" s="13" t="s">
        <v>288</v>
      </c>
      <c r="C275" s="13" t="str">
        <f>"41"</f>
        <v>41</v>
      </c>
      <c r="D275" s="13" t="str">
        <f>"17"</f>
        <v>17</v>
      </c>
      <c r="E275" s="13" t="str">
        <f>"20210194117"</f>
        <v>20210194117</v>
      </c>
      <c r="F275" s="14" t="s">
        <v>298</v>
      </c>
      <c r="G275" s="15">
        <v>53.3</v>
      </c>
      <c r="H275" s="13">
        <v>83.5</v>
      </c>
      <c r="I275" s="13">
        <f t="shared" si="7"/>
        <v>65.38</v>
      </c>
    </row>
    <row r="276" s="1" customFormat="1" ht="14.25" spans="1:9">
      <c r="A276" s="13">
        <v>274</v>
      </c>
      <c r="B276" s="13" t="s">
        <v>288</v>
      </c>
      <c r="C276" s="13" t="str">
        <f>"41"</f>
        <v>41</v>
      </c>
      <c r="D276" s="13" t="str">
        <f>"23"</f>
        <v>23</v>
      </c>
      <c r="E276" s="13" t="str">
        <f>"20210194123"</f>
        <v>20210194123</v>
      </c>
      <c r="F276" s="14" t="s">
        <v>299</v>
      </c>
      <c r="G276" s="15">
        <v>63.05</v>
      </c>
      <c r="H276" s="13">
        <v>64.9</v>
      </c>
      <c r="I276" s="13">
        <f t="shared" si="7"/>
        <v>63.79</v>
      </c>
    </row>
    <row r="277" s="2" customFormat="1" ht="14.25" spans="1:16372">
      <c r="A277" s="13">
        <v>275</v>
      </c>
      <c r="B277" s="16" t="s">
        <v>288</v>
      </c>
      <c r="C277" s="16" t="str">
        <f>"42"</f>
        <v>42</v>
      </c>
      <c r="D277" s="16" t="str">
        <f>"21"</f>
        <v>21</v>
      </c>
      <c r="E277" s="16" t="str">
        <f>"20210194221"</f>
        <v>20210194221</v>
      </c>
      <c r="F277" s="17" t="s">
        <v>300</v>
      </c>
      <c r="G277" s="18">
        <v>54.5</v>
      </c>
      <c r="H277" s="16">
        <v>76.6</v>
      </c>
      <c r="I277" s="16">
        <f t="shared" si="7"/>
        <v>63.34</v>
      </c>
      <c r="XDZ277" s="24"/>
      <c r="XEA277" s="24"/>
      <c r="XEB277" s="24"/>
      <c r="XEC277" s="24"/>
      <c r="XED277" s="24"/>
      <c r="XEE277" s="24"/>
      <c r="XEF277" s="24"/>
      <c r="XEG277" s="24"/>
      <c r="XEH277" s="24"/>
      <c r="XEI277" s="24"/>
      <c r="XEJ277" s="24"/>
      <c r="XEK277" s="24"/>
      <c r="XEL277" s="24"/>
      <c r="XEM277" s="24"/>
      <c r="XEN277" s="24"/>
      <c r="XEO277" s="24"/>
      <c r="XEP277" s="24"/>
      <c r="XEQ277" s="24"/>
      <c r="XER277" s="24"/>
    </row>
    <row r="278" s="2" customFormat="1" ht="14.25" spans="1:16372">
      <c r="A278" s="13">
        <v>276</v>
      </c>
      <c r="B278" s="16" t="s">
        <v>288</v>
      </c>
      <c r="C278" s="16" t="str">
        <f>"41"</f>
        <v>41</v>
      </c>
      <c r="D278" s="16" t="str">
        <f>"07"</f>
        <v>07</v>
      </c>
      <c r="E278" s="16" t="str">
        <f>"20210194107"</f>
        <v>20210194107</v>
      </c>
      <c r="F278" s="17" t="s">
        <v>301</v>
      </c>
      <c r="G278" s="18">
        <v>55.15</v>
      </c>
      <c r="H278" s="16">
        <v>72.2</v>
      </c>
      <c r="I278" s="16">
        <f t="shared" si="7"/>
        <v>61.97</v>
      </c>
      <c r="XDZ278" s="24"/>
      <c r="XEA278" s="24"/>
      <c r="XEB278" s="24"/>
      <c r="XEC278" s="24"/>
      <c r="XED278" s="24"/>
      <c r="XEE278" s="24"/>
      <c r="XEF278" s="24"/>
      <c r="XEG278" s="24"/>
      <c r="XEH278" s="24"/>
      <c r="XEI278" s="24"/>
      <c r="XEJ278" s="24"/>
      <c r="XEK278" s="24"/>
      <c r="XEL278" s="24"/>
      <c r="XEM278" s="24"/>
      <c r="XEN278" s="24"/>
      <c r="XEO278" s="24"/>
      <c r="XEP278" s="24"/>
      <c r="XEQ278" s="24"/>
      <c r="XER278" s="24"/>
    </row>
    <row r="279" s="2" customFormat="1" ht="14.25" spans="1:16372">
      <c r="A279" s="13">
        <v>277</v>
      </c>
      <c r="B279" s="16" t="s">
        <v>288</v>
      </c>
      <c r="C279" s="16" t="str">
        <f>"42"</f>
        <v>42</v>
      </c>
      <c r="D279" s="16" t="str">
        <f>"25"</f>
        <v>25</v>
      </c>
      <c r="E279" s="16" t="str">
        <f>"20210194225"</f>
        <v>20210194225</v>
      </c>
      <c r="F279" s="17" t="s">
        <v>302</v>
      </c>
      <c r="G279" s="18">
        <v>54</v>
      </c>
      <c r="H279" s="16">
        <v>73.5</v>
      </c>
      <c r="I279" s="16">
        <f t="shared" si="7"/>
        <v>61.8</v>
      </c>
      <c r="XDZ279" s="24"/>
      <c r="XEA279" s="24"/>
      <c r="XEB279" s="24"/>
      <c r="XEC279" s="24"/>
      <c r="XED279" s="24"/>
      <c r="XEE279" s="24"/>
      <c r="XEF279" s="24"/>
      <c r="XEG279" s="24"/>
      <c r="XEH279" s="24"/>
      <c r="XEI279" s="24"/>
      <c r="XEJ279" s="24"/>
      <c r="XEK279" s="24"/>
      <c r="XEL279" s="24"/>
      <c r="XEM279" s="24"/>
      <c r="XEN279" s="24"/>
      <c r="XEO279" s="24"/>
      <c r="XEP279" s="24"/>
      <c r="XEQ279" s="24"/>
      <c r="XER279" s="24"/>
    </row>
    <row r="280" s="1" customFormat="1" ht="14.25" spans="1:9">
      <c r="A280" s="13">
        <v>278</v>
      </c>
      <c r="B280" s="13" t="s">
        <v>303</v>
      </c>
      <c r="C280" s="13" t="str">
        <f>"44"</f>
        <v>44</v>
      </c>
      <c r="D280" s="13" t="str">
        <f>"03"</f>
        <v>03</v>
      </c>
      <c r="E280" s="13" t="str">
        <f>"20210204403"</f>
        <v>20210204403</v>
      </c>
      <c r="F280" s="14" t="s">
        <v>304</v>
      </c>
      <c r="G280" s="15">
        <v>59.25</v>
      </c>
      <c r="H280" s="13">
        <v>72.6</v>
      </c>
      <c r="I280" s="13">
        <f t="shared" si="7"/>
        <v>64.59</v>
      </c>
    </row>
    <row r="281" s="1" customFormat="1" ht="14.25" spans="1:9">
      <c r="A281" s="13">
        <v>279</v>
      </c>
      <c r="B281" s="13" t="s">
        <v>303</v>
      </c>
      <c r="C281" s="13" t="str">
        <f>"43"</f>
        <v>43</v>
      </c>
      <c r="D281" s="13" t="str">
        <f>"08"</f>
        <v>08</v>
      </c>
      <c r="E281" s="13" t="str">
        <f>"20210204308"</f>
        <v>20210204308</v>
      </c>
      <c r="F281" s="14" t="s">
        <v>305</v>
      </c>
      <c r="G281" s="15">
        <v>53.35</v>
      </c>
      <c r="H281" s="13">
        <v>63.6</v>
      </c>
      <c r="I281" s="13">
        <f t="shared" si="7"/>
        <v>57.45</v>
      </c>
    </row>
    <row r="282" s="1" customFormat="1" ht="14.25" spans="1:9">
      <c r="A282" s="13">
        <v>280</v>
      </c>
      <c r="B282" s="13" t="s">
        <v>306</v>
      </c>
      <c r="C282" s="13" t="str">
        <f>"44"</f>
        <v>44</v>
      </c>
      <c r="D282" s="13" t="str">
        <f>"29"</f>
        <v>29</v>
      </c>
      <c r="E282" s="13" t="str">
        <f>"20210214429"</f>
        <v>20210214429</v>
      </c>
      <c r="F282" s="14" t="s">
        <v>307</v>
      </c>
      <c r="G282" s="15">
        <v>70.1</v>
      </c>
      <c r="H282" s="13">
        <v>84.3</v>
      </c>
      <c r="I282" s="13">
        <f t="shared" si="7"/>
        <v>75.78</v>
      </c>
    </row>
    <row r="283" s="1" customFormat="1" ht="14.25" spans="1:9">
      <c r="A283" s="13">
        <v>281</v>
      </c>
      <c r="B283" s="13" t="s">
        <v>306</v>
      </c>
      <c r="C283" s="13" t="str">
        <f>"44"</f>
        <v>44</v>
      </c>
      <c r="D283" s="13" t="str">
        <f>"18"</f>
        <v>18</v>
      </c>
      <c r="E283" s="13" t="str">
        <f>"20210214418"</f>
        <v>20210214418</v>
      </c>
      <c r="F283" s="14" t="s">
        <v>308</v>
      </c>
      <c r="G283" s="15">
        <v>70.1</v>
      </c>
      <c r="H283" s="13">
        <v>84.1</v>
      </c>
      <c r="I283" s="13">
        <f t="shared" si="7"/>
        <v>75.7</v>
      </c>
    </row>
    <row r="284" s="1" customFormat="1" ht="14.25" spans="1:9">
      <c r="A284" s="13">
        <v>282</v>
      </c>
      <c r="B284" s="13" t="s">
        <v>306</v>
      </c>
      <c r="C284" s="13" t="str">
        <f>"45"</f>
        <v>45</v>
      </c>
      <c r="D284" s="13" t="str">
        <f>"14"</f>
        <v>14</v>
      </c>
      <c r="E284" s="13" t="str">
        <f>"20210214514"</f>
        <v>20210214514</v>
      </c>
      <c r="F284" s="14" t="s">
        <v>309</v>
      </c>
      <c r="G284" s="15">
        <v>67.8</v>
      </c>
      <c r="H284" s="13">
        <v>83.5</v>
      </c>
      <c r="I284" s="13">
        <f t="shared" si="7"/>
        <v>74.08</v>
      </c>
    </row>
    <row r="285" s="1" customFormat="1" ht="14.25" spans="1:9">
      <c r="A285" s="13">
        <v>283</v>
      </c>
      <c r="B285" s="13" t="s">
        <v>306</v>
      </c>
      <c r="C285" s="13" t="str">
        <f>"45"</f>
        <v>45</v>
      </c>
      <c r="D285" s="13" t="str">
        <f>"01"</f>
        <v>01</v>
      </c>
      <c r="E285" s="13" t="str">
        <f>"20210214501"</f>
        <v>20210214501</v>
      </c>
      <c r="F285" s="14" t="s">
        <v>310</v>
      </c>
      <c r="G285" s="15">
        <v>73.95</v>
      </c>
      <c r="H285" s="13">
        <v>72.4</v>
      </c>
      <c r="I285" s="13">
        <f t="shared" si="7"/>
        <v>73.33</v>
      </c>
    </row>
    <row r="286" s="1" customFormat="1" ht="14.25" spans="1:9">
      <c r="A286" s="13">
        <v>284</v>
      </c>
      <c r="B286" s="13" t="s">
        <v>306</v>
      </c>
      <c r="C286" s="13" t="str">
        <f>"45"</f>
        <v>45</v>
      </c>
      <c r="D286" s="13" t="str">
        <f>"07"</f>
        <v>07</v>
      </c>
      <c r="E286" s="13" t="str">
        <f>"20210214507"</f>
        <v>20210214507</v>
      </c>
      <c r="F286" s="14" t="s">
        <v>311</v>
      </c>
      <c r="G286" s="15">
        <v>74</v>
      </c>
      <c r="H286" s="13">
        <v>70.5</v>
      </c>
      <c r="I286" s="13">
        <f t="shared" si="7"/>
        <v>72.6</v>
      </c>
    </row>
    <row r="287" s="1" customFormat="1" ht="14.25" spans="1:9">
      <c r="A287" s="13">
        <v>285</v>
      </c>
      <c r="B287" s="13" t="s">
        <v>306</v>
      </c>
      <c r="C287" s="13" t="str">
        <f>"44"</f>
        <v>44</v>
      </c>
      <c r="D287" s="13" t="str">
        <f>"13"</f>
        <v>13</v>
      </c>
      <c r="E287" s="13" t="str">
        <f>"20210214413"</f>
        <v>20210214413</v>
      </c>
      <c r="F287" s="14" t="s">
        <v>312</v>
      </c>
      <c r="G287" s="15">
        <v>68.4</v>
      </c>
      <c r="H287" s="13">
        <v>75.1</v>
      </c>
      <c r="I287" s="13">
        <f t="shared" si="7"/>
        <v>71.08</v>
      </c>
    </row>
    <row r="288" s="1" customFormat="1" ht="14.25" spans="1:9">
      <c r="A288" s="13">
        <v>286</v>
      </c>
      <c r="B288" s="13" t="s">
        <v>306</v>
      </c>
      <c r="C288" s="13" t="str">
        <f>"45"</f>
        <v>45</v>
      </c>
      <c r="D288" s="13" t="str">
        <f>"13"</f>
        <v>13</v>
      </c>
      <c r="E288" s="13" t="str">
        <f>"20210214513"</f>
        <v>20210214513</v>
      </c>
      <c r="F288" s="14" t="s">
        <v>313</v>
      </c>
      <c r="G288" s="15">
        <v>66.95</v>
      </c>
      <c r="H288" s="13">
        <v>76.8</v>
      </c>
      <c r="I288" s="13">
        <f t="shared" si="7"/>
        <v>70.89</v>
      </c>
    </row>
    <row r="289" s="1" customFormat="1" ht="14.25" spans="1:9">
      <c r="A289" s="13">
        <v>287</v>
      </c>
      <c r="B289" s="13" t="s">
        <v>306</v>
      </c>
      <c r="C289" s="13" t="str">
        <f>"44"</f>
        <v>44</v>
      </c>
      <c r="D289" s="13" t="str">
        <f>"19"</f>
        <v>19</v>
      </c>
      <c r="E289" s="13" t="str">
        <f>"20210214419"</f>
        <v>20210214419</v>
      </c>
      <c r="F289" s="14" t="s">
        <v>314</v>
      </c>
      <c r="G289" s="15">
        <v>66.35</v>
      </c>
      <c r="H289" s="13">
        <v>76.1</v>
      </c>
      <c r="I289" s="13">
        <f t="shared" si="7"/>
        <v>70.25</v>
      </c>
    </row>
    <row r="290" s="1" customFormat="1" ht="14.25" spans="1:9">
      <c r="A290" s="13">
        <v>288</v>
      </c>
      <c r="B290" s="13" t="s">
        <v>306</v>
      </c>
      <c r="C290" s="13" t="str">
        <f>"44"</f>
        <v>44</v>
      </c>
      <c r="D290" s="13" t="str">
        <f>"23"</f>
        <v>23</v>
      </c>
      <c r="E290" s="13" t="str">
        <f>"20210214423"</f>
        <v>20210214423</v>
      </c>
      <c r="F290" s="14" t="s">
        <v>315</v>
      </c>
      <c r="G290" s="15">
        <v>65.85</v>
      </c>
      <c r="H290" s="13">
        <v>76</v>
      </c>
      <c r="I290" s="13">
        <f t="shared" si="7"/>
        <v>69.91</v>
      </c>
    </row>
    <row r="291" s="1" customFormat="1" ht="14.25" spans="1:9">
      <c r="A291" s="13">
        <v>289</v>
      </c>
      <c r="B291" s="13" t="s">
        <v>306</v>
      </c>
      <c r="C291" s="13" t="str">
        <f>"45"</f>
        <v>45</v>
      </c>
      <c r="D291" s="13" t="str">
        <f>"03"</f>
        <v>03</v>
      </c>
      <c r="E291" s="13" t="str">
        <f>"20210214503"</f>
        <v>20210214503</v>
      </c>
      <c r="F291" s="14" t="s">
        <v>316</v>
      </c>
      <c r="G291" s="15">
        <v>67.5</v>
      </c>
      <c r="H291" s="13">
        <v>72.8</v>
      </c>
      <c r="I291" s="13">
        <f t="shared" si="7"/>
        <v>69.62</v>
      </c>
    </row>
    <row r="292" s="1" customFormat="1" ht="14.25" spans="1:9">
      <c r="A292" s="13">
        <v>290</v>
      </c>
      <c r="B292" s="13" t="s">
        <v>306</v>
      </c>
      <c r="C292" s="13" t="str">
        <f>"44"</f>
        <v>44</v>
      </c>
      <c r="D292" s="13" t="str">
        <f>"07"</f>
        <v>07</v>
      </c>
      <c r="E292" s="13" t="str">
        <f>"20210214407"</f>
        <v>20210214407</v>
      </c>
      <c r="F292" s="14" t="s">
        <v>317</v>
      </c>
      <c r="G292" s="15">
        <v>67.55</v>
      </c>
      <c r="H292" s="13">
        <v>71.7</v>
      </c>
      <c r="I292" s="13">
        <f t="shared" si="7"/>
        <v>69.21</v>
      </c>
    </row>
    <row r="293" s="1" customFormat="1" ht="14.25" spans="1:9">
      <c r="A293" s="13">
        <v>291</v>
      </c>
      <c r="B293" s="13" t="s">
        <v>306</v>
      </c>
      <c r="C293" s="13" t="str">
        <f>"44"</f>
        <v>44</v>
      </c>
      <c r="D293" s="13" t="str">
        <f>"10"</f>
        <v>10</v>
      </c>
      <c r="E293" s="13" t="str">
        <f>"20210214410"</f>
        <v>20210214410</v>
      </c>
      <c r="F293" s="14" t="s">
        <v>318</v>
      </c>
      <c r="G293" s="15">
        <v>59.6</v>
      </c>
      <c r="H293" s="13">
        <v>82.7</v>
      </c>
      <c r="I293" s="13">
        <f t="shared" si="7"/>
        <v>68.84</v>
      </c>
    </row>
    <row r="294" s="1" customFormat="1" ht="14.25" spans="1:9">
      <c r="A294" s="13">
        <v>292</v>
      </c>
      <c r="B294" s="13" t="s">
        <v>306</v>
      </c>
      <c r="C294" s="13" t="str">
        <f>"44"</f>
        <v>44</v>
      </c>
      <c r="D294" s="13" t="str">
        <f>"28"</f>
        <v>28</v>
      </c>
      <c r="E294" s="13" t="str">
        <f>"20210214428"</f>
        <v>20210214428</v>
      </c>
      <c r="F294" s="14" t="s">
        <v>319</v>
      </c>
      <c r="G294" s="15">
        <v>62.55</v>
      </c>
      <c r="H294" s="13">
        <v>76</v>
      </c>
      <c r="I294" s="13">
        <f t="shared" si="7"/>
        <v>67.93</v>
      </c>
    </row>
    <row r="295" s="1" customFormat="1" ht="14.25" spans="1:9">
      <c r="A295" s="13">
        <v>293</v>
      </c>
      <c r="B295" s="13" t="s">
        <v>306</v>
      </c>
      <c r="C295" s="13" t="str">
        <f>"44"</f>
        <v>44</v>
      </c>
      <c r="D295" s="13" t="str">
        <f>"25"</f>
        <v>25</v>
      </c>
      <c r="E295" s="13" t="str">
        <f>"20210214425"</f>
        <v>20210214425</v>
      </c>
      <c r="F295" s="14" t="s">
        <v>320</v>
      </c>
      <c r="G295" s="15">
        <v>59.2</v>
      </c>
      <c r="H295" s="13">
        <v>79.4</v>
      </c>
      <c r="I295" s="13">
        <f t="shared" si="7"/>
        <v>67.28</v>
      </c>
    </row>
    <row r="296" s="1" customFormat="1" ht="14.25" spans="1:9">
      <c r="A296" s="13">
        <v>294</v>
      </c>
      <c r="B296" s="13" t="s">
        <v>306</v>
      </c>
      <c r="C296" s="13" t="str">
        <f>"44"</f>
        <v>44</v>
      </c>
      <c r="D296" s="13" t="str">
        <f>"16"</f>
        <v>16</v>
      </c>
      <c r="E296" s="13" t="str">
        <f>"20210214416"</f>
        <v>20210214416</v>
      </c>
      <c r="F296" s="14" t="s">
        <v>321</v>
      </c>
      <c r="G296" s="15">
        <v>62.05</v>
      </c>
      <c r="H296" s="13">
        <v>73.9</v>
      </c>
      <c r="I296" s="13">
        <f t="shared" si="7"/>
        <v>66.79</v>
      </c>
    </row>
    <row r="297" s="1" customFormat="1" ht="14.25" spans="1:9">
      <c r="A297" s="13">
        <v>295</v>
      </c>
      <c r="B297" s="13" t="s">
        <v>306</v>
      </c>
      <c r="C297" s="13" t="str">
        <f>"45"</f>
        <v>45</v>
      </c>
      <c r="D297" s="13" t="str">
        <f>"11"</f>
        <v>11</v>
      </c>
      <c r="E297" s="13" t="str">
        <f>"20210214511"</f>
        <v>20210214511</v>
      </c>
      <c r="F297" s="14" t="s">
        <v>322</v>
      </c>
      <c r="G297" s="15">
        <v>59.15</v>
      </c>
      <c r="H297" s="13">
        <v>77.9</v>
      </c>
      <c r="I297" s="13">
        <f t="shared" si="7"/>
        <v>66.65</v>
      </c>
    </row>
    <row r="298" s="1" customFormat="1" ht="14.25" spans="1:9">
      <c r="A298" s="13">
        <v>296</v>
      </c>
      <c r="B298" s="13" t="s">
        <v>323</v>
      </c>
      <c r="C298" s="13" t="str">
        <f>"46"</f>
        <v>46</v>
      </c>
      <c r="D298" s="13" t="str">
        <f>"03"</f>
        <v>03</v>
      </c>
      <c r="E298" s="13" t="str">
        <f>"20210224603"</f>
        <v>20210224603</v>
      </c>
      <c r="F298" s="14" t="s">
        <v>324</v>
      </c>
      <c r="G298" s="15">
        <v>69.9</v>
      </c>
      <c r="H298" s="13">
        <v>85.2</v>
      </c>
      <c r="I298" s="13">
        <f t="shared" si="7"/>
        <v>76.02</v>
      </c>
    </row>
    <row r="299" s="1" customFormat="1" ht="14.25" spans="1:9">
      <c r="A299" s="13">
        <v>297</v>
      </c>
      <c r="B299" s="13" t="s">
        <v>323</v>
      </c>
      <c r="C299" s="13" t="str">
        <f>"45"</f>
        <v>45</v>
      </c>
      <c r="D299" s="13" t="str">
        <f>"24"</f>
        <v>24</v>
      </c>
      <c r="E299" s="13" t="str">
        <f>"20210224524"</f>
        <v>20210224524</v>
      </c>
      <c r="F299" s="14" t="s">
        <v>325</v>
      </c>
      <c r="G299" s="15">
        <v>66.05</v>
      </c>
      <c r="H299" s="13">
        <v>78.6</v>
      </c>
      <c r="I299" s="13">
        <f t="shared" si="7"/>
        <v>71.07</v>
      </c>
    </row>
    <row r="300" s="1" customFormat="1" ht="14.25" spans="1:9">
      <c r="A300" s="13">
        <v>298</v>
      </c>
      <c r="B300" s="13" t="s">
        <v>323</v>
      </c>
      <c r="C300" s="13" t="str">
        <f>"46"</f>
        <v>46</v>
      </c>
      <c r="D300" s="13" t="str">
        <f>"06"</f>
        <v>06</v>
      </c>
      <c r="E300" s="13" t="str">
        <f>"20210224606"</f>
        <v>20210224606</v>
      </c>
      <c r="F300" s="14" t="s">
        <v>326</v>
      </c>
      <c r="G300" s="15">
        <v>64.05</v>
      </c>
      <c r="H300" s="13">
        <v>80.4</v>
      </c>
      <c r="I300" s="13">
        <f t="shared" si="7"/>
        <v>70.59</v>
      </c>
    </row>
    <row r="301" s="1" customFormat="1" ht="14.25" spans="1:9">
      <c r="A301" s="13">
        <v>299</v>
      </c>
      <c r="B301" s="13" t="s">
        <v>323</v>
      </c>
      <c r="C301" s="13" t="str">
        <f>"46"</f>
        <v>46</v>
      </c>
      <c r="D301" s="13" t="str">
        <f>"01"</f>
        <v>01</v>
      </c>
      <c r="E301" s="13" t="str">
        <f>"20210224601"</f>
        <v>20210224601</v>
      </c>
      <c r="F301" s="14" t="s">
        <v>327</v>
      </c>
      <c r="G301" s="15">
        <v>64.2</v>
      </c>
      <c r="H301" s="13">
        <v>76.4</v>
      </c>
      <c r="I301" s="13">
        <f t="shared" si="7"/>
        <v>69.08</v>
      </c>
    </row>
    <row r="302" s="1" customFormat="1" ht="14.25" spans="1:9">
      <c r="A302" s="13">
        <v>300</v>
      </c>
      <c r="B302" s="13" t="s">
        <v>323</v>
      </c>
      <c r="C302" s="13" t="str">
        <f>"45"</f>
        <v>45</v>
      </c>
      <c r="D302" s="13" t="str">
        <f>"18"</f>
        <v>18</v>
      </c>
      <c r="E302" s="13" t="str">
        <f>"20210224518"</f>
        <v>20210224518</v>
      </c>
      <c r="F302" s="14" t="s">
        <v>328</v>
      </c>
      <c r="G302" s="15">
        <v>62.3</v>
      </c>
      <c r="H302" s="13">
        <v>76</v>
      </c>
      <c r="I302" s="13">
        <f t="shared" si="7"/>
        <v>67.78</v>
      </c>
    </row>
    <row r="303" s="1" customFormat="1" ht="14.25" spans="1:9">
      <c r="A303" s="13">
        <v>301</v>
      </c>
      <c r="B303" s="13" t="s">
        <v>323</v>
      </c>
      <c r="C303" s="13" t="str">
        <f>"46"</f>
        <v>46</v>
      </c>
      <c r="D303" s="13" t="str">
        <f>"11"</f>
        <v>11</v>
      </c>
      <c r="E303" s="13" t="str">
        <f>"20210224611"</f>
        <v>20210224611</v>
      </c>
      <c r="F303" s="14" t="s">
        <v>329</v>
      </c>
      <c r="G303" s="15">
        <v>61.4</v>
      </c>
      <c r="H303" s="13">
        <v>76.6</v>
      </c>
      <c r="I303" s="13">
        <f t="shared" si="7"/>
        <v>67.48</v>
      </c>
    </row>
    <row r="304" s="1" customFormat="1" ht="14.25" spans="1:9">
      <c r="A304" s="13">
        <v>302</v>
      </c>
      <c r="B304" s="13" t="s">
        <v>323</v>
      </c>
      <c r="C304" s="13" t="str">
        <f>"45"</f>
        <v>45</v>
      </c>
      <c r="D304" s="13" t="str">
        <f>"22"</f>
        <v>22</v>
      </c>
      <c r="E304" s="13" t="str">
        <f>"20210224522"</f>
        <v>20210224522</v>
      </c>
      <c r="F304" s="14" t="s">
        <v>330</v>
      </c>
      <c r="G304" s="15">
        <v>57.25</v>
      </c>
      <c r="H304" s="13">
        <v>81.8</v>
      </c>
      <c r="I304" s="13">
        <f t="shared" si="7"/>
        <v>67.07</v>
      </c>
    </row>
    <row r="305" s="1" customFormat="1" ht="14.25" spans="1:9">
      <c r="A305" s="13">
        <v>303</v>
      </c>
      <c r="B305" s="13" t="s">
        <v>323</v>
      </c>
      <c r="C305" s="13" t="str">
        <f>"45"</f>
        <v>45</v>
      </c>
      <c r="D305" s="13" t="str">
        <f>"20"</f>
        <v>20</v>
      </c>
      <c r="E305" s="13" t="str">
        <f>"20210224520"</f>
        <v>20210224520</v>
      </c>
      <c r="F305" s="14" t="s">
        <v>331</v>
      </c>
      <c r="G305" s="15">
        <v>60.1</v>
      </c>
      <c r="H305" s="13">
        <v>77.4</v>
      </c>
      <c r="I305" s="13">
        <f t="shared" si="7"/>
        <v>67.02</v>
      </c>
    </row>
    <row r="306" s="2" customFormat="1" ht="14.25" spans="1:16372">
      <c r="A306" s="13">
        <v>304</v>
      </c>
      <c r="B306" s="16" t="s">
        <v>323</v>
      </c>
      <c r="C306" s="16" t="str">
        <f>"46"</f>
        <v>46</v>
      </c>
      <c r="D306" s="16" t="str">
        <f>"15"</f>
        <v>15</v>
      </c>
      <c r="E306" s="16" t="str">
        <f>"20210224615"</f>
        <v>20210224615</v>
      </c>
      <c r="F306" s="17" t="s">
        <v>332</v>
      </c>
      <c r="G306" s="18">
        <v>63.8</v>
      </c>
      <c r="H306" s="16">
        <v>70</v>
      </c>
      <c r="I306" s="16">
        <f t="shared" si="7"/>
        <v>66.28</v>
      </c>
      <c r="XDZ306" s="24"/>
      <c r="XEA306" s="24"/>
      <c r="XEB306" s="24"/>
      <c r="XEC306" s="24"/>
      <c r="XED306" s="24"/>
      <c r="XEE306" s="24"/>
      <c r="XEF306" s="24"/>
      <c r="XEG306" s="24"/>
      <c r="XEH306" s="24"/>
      <c r="XEI306" s="24"/>
      <c r="XEJ306" s="24"/>
      <c r="XEK306" s="24"/>
      <c r="XEL306" s="24"/>
      <c r="XEM306" s="24"/>
      <c r="XEN306" s="24"/>
      <c r="XEO306" s="24"/>
      <c r="XEP306" s="24"/>
      <c r="XEQ306" s="24"/>
      <c r="XER306" s="24"/>
    </row>
    <row r="307" s="2" customFormat="1" ht="14.25" spans="1:16372">
      <c r="A307" s="13">
        <v>305</v>
      </c>
      <c r="B307" s="16" t="s">
        <v>323</v>
      </c>
      <c r="C307" s="16" t="str">
        <f>"45"</f>
        <v>45</v>
      </c>
      <c r="D307" s="16" t="str">
        <f>"21"</f>
        <v>21</v>
      </c>
      <c r="E307" s="16" t="str">
        <f>"20210224521"</f>
        <v>20210224521</v>
      </c>
      <c r="F307" s="17" t="s">
        <v>333</v>
      </c>
      <c r="G307" s="18">
        <v>60.8</v>
      </c>
      <c r="H307" s="16">
        <v>72</v>
      </c>
      <c r="I307" s="16">
        <f t="shared" si="7"/>
        <v>65.28</v>
      </c>
      <c r="XDZ307" s="24"/>
      <c r="XEA307" s="24"/>
      <c r="XEB307" s="24"/>
      <c r="XEC307" s="24"/>
      <c r="XED307" s="24"/>
      <c r="XEE307" s="24"/>
      <c r="XEF307" s="24"/>
      <c r="XEG307" s="24"/>
      <c r="XEH307" s="24"/>
      <c r="XEI307" s="24"/>
      <c r="XEJ307" s="24"/>
      <c r="XEK307" s="24"/>
      <c r="XEL307" s="24"/>
      <c r="XEM307" s="24"/>
      <c r="XEN307" s="24"/>
      <c r="XEO307" s="24"/>
      <c r="XEP307" s="24"/>
      <c r="XEQ307" s="24"/>
      <c r="XER307" s="24"/>
    </row>
    <row r="308" s="1" customFormat="1" ht="14.25" spans="1:9">
      <c r="A308" s="13">
        <v>306</v>
      </c>
      <c r="B308" s="13" t="s">
        <v>334</v>
      </c>
      <c r="C308" s="13" t="str">
        <f>"47"</f>
        <v>47</v>
      </c>
      <c r="D308" s="13" t="str">
        <f>"24"</f>
        <v>24</v>
      </c>
      <c r="E308" s="13" t="str">
        <f>"20210234724"</f>
        <v>20210234724</v>
      </c>
      <c r="F308" s="14" t="s">
        <v>335</v>
      </c>
      <c r="G308" s="15">
        <v>74.9</v>
      </c>
      <c r="H308" s="13">
        <v>82.8</v>
      </c>
      <c r="I308" s="13">
        <f t="shared" si="7"/>
        <v>78.06</v>
      </c>
    </row>
    <row r="309" s="1" customFormat="1" ht="14.25" spans="1:9">
      <c r="A309" s="13">
        <v>307</v>
      </c>
      <c r="B309" s="13" t="s">
        <v>334</v>
      </c>
      <c r="C309" s="13" t="str">
        <f>"47"</f>
        <v>47</v>
      </c>
      <c r="D309" s="13" t="str">
        <f>"04"</f>
        <v>04</v>
      </c>
      <c r="E309" s="13" t="str">
        <f>"20210234704"</f>
        <v>20210234704</v>
      </c>
      <c r="F309" s="14" t="s">
        <v>336</v>
      </c>
      <c r="G309" s="15">
        <v>72.3</v>
      </c>
      <c r="H309" s="13">
        <v>81.4</v>
      </c>
      <c r="I309" s="13">
        <f t="shared" si="7"/>
        <v>75.94</v>
      </c>
    </row>
    <row r="310" s="1" customFormat="1" ht="14.25" spans="1:9">
      <c r="A310" s="13">
        <v>308</v>
      </c>
      <c r="B310" s="13" t="s">
        <v>334</v>
      </c>
      <c r="C310" s="13" t="str">
        <f>"47"</f>
        <v>47</v>
      </c>
      <c r="D310" s="13" t="str">
        <f>"02"</f>
        <v>02</v>
      </c>
      <c r="E310" s="13" t="str">
        <f>"20210234702"</f>
        <v>20210234702</v>
      </c>
      <c r="F310" s="14" t="s">
        <v>337</v>
      </c>
      <c r="G310" s="15">
        <v>69.55</v>
      </c>
      <c r="H310" s="13">
        <v>81</v>
      </c>
      <c r="I310" s="13">
        <f t="shared" si="7"/>
        <v>74.13</v>
      </c>
    </row>
    <row r="311" s="1" customFormat="1" ht="14.25" spans="1:9">
      <c r="A311" s="13">
        <v>309</v>
      </c>
      <c r="B311" s="13" t="s">
        <v>334</v>
      </c>
      <c r="C311" s="13" t="str">
        <f>"48"</f>
        <v>48</v>
      </c>
      <c r="D311" s="13" t="str">
        <f>"01"</f>
        <v>01</v>
      </c>
      <c r="E311" s="13" t="str">
        <f>"20210234801"</f>
        <v>20210234801</v>
      </c>
      <c r="F311" s="14" t="s">
        <v>338</v>
      </c>
      <c r="G311" s="15">
        <v>72.8</v>
      </c>
      <c r="H311" s="13">
        <v>74.6</v>
      </c>
      <c r="I311" s="13">
        <f t="shared" si="7"/>
        <v>73.52</v>
      </c>
    </row>
    <row r="312" s="1" customFormat="1" ht="14.25" spans="1:9">
      <c r="A312" s="13">
        <v>310</v>
      </c>
      <c r="B312" s="13" t="s">
        <v>334</v>
      </c>
      <c r="C312" s="13" t="str">
        <f>"47"</f>
        <v>47</v>
      </c>
      <c r="D312" s="13" t="str">
        <f>"06"</f>
        <v>06</v>
      </c>
      <c r="E312" s="13" t="str">
        <f>"20210234706"</f>
        <v>20210234706</v>
      </c>
      <c r="F312" s="14" t="s">
        <v>339</v>
      </c>
      <c r="G312" s="15">
        <v>66.3</v>
      </c>
      <c r="H312" s="13">
        <v>83.2</v>
      </c>
      <c r="I312" s="13">
        <f t="shared" si="7"/>
        <v>73.06</v>
      </c>
    </row>
    <row r="313" s="1" customFormat="1" ht="14.25" spans="1:9">
      <c r="A313" s="13">
        <v>311</v>
      </c>
      <c r="B313" s="13" t="s">
        <v>334</v>
      </c>
      <c r="C313" s="13" t="str">
        <f>"47"</f>
        <v>47</v>
      </c>
      <c r="D313" s="13" t="str">
        <f>"01"</f>
        <v>01</v>
      </c>
      <c r="E313" s="13" t="str">
        <f>"20210234701"</f>
        <v>20210234701</v>
      </c>
      <c r="F313" s="14" t="s">
        <v>340</v>
      </c>
      <c r="G313" s="15">
        <v>66.7</v>
      </c>
      <c r="H313" s="13">
        <v>79.4</v>
      </c>
      <c r="I313" s="13">
        <f t="shared" si="7"/>
        <v>71.78</v>
      </c>
    </row>
    <row r="314" s="1" customFormat="1" ht="14.25" spans="1:9">
      <c r="A314" s="13">
        <v>312</v>
      </c>
      <c r="B314" s="13" t="s">
        <v>334</v>
      </c>
      <c r="C314" s="13" t="str">
        <f>"47"</f>
        <v>47</v>
      </c>
      <c r="D314" s="13" t="str">
        <f>"12"</f>
        <v>12</v>
      </c>
      <c r="E314" s="13" t="str">
        <f>"20210234712"</f>
        <v>20210234712</v>
      </c>
      <c r="F314" s="14" t="s">
        <v>341</v>
      </c>
      <c r="G314" s="15">
        <v>69.5</v>
      </c>
      <c r="H314" s="13">
        <v>74</v>
      </c>
      <c r="I314" s="13">
        <f t="shared" si="7"/>
        <v>71.3</v>
      </c>
    </row>
    <row r="315" s="1" customFormat="1" ht="14.25" spans="1:9">
      <c r="A315" s="13">
        <v>313</v>
      </c>
      <c r="B315" s="13" t="s">
        <v>334</v>
      </c>
      <c r="C315" s="13" t="str">
        <f>"46"</f>
        <v>46</v>
      </c>
      <c r="D315" s="13" t="str">
        <f>"30"</f>
        <v>30</v>
      </c>
      <c r="E315" s="13" t="str">
        <f>"20210234630"</f>
        <v>20210234630</v>
      </c>
      <c r="F315" s="14" t="s">
        <v>342</v>
      </c>
      <c r="G315" s="15">
        <v>60.4</v>
      </c>
      <c r="H315" s="13">
        <v>84.2</v>
      </c>
      <c r="I315" s="13">
        <f t="shared" si="7"/>
        <v>69.92</v>
      </c>
    </row>
    <row r="316" s="1" customFormat="1" ht="14.25" spans="1:9">
      <c r="A316" s="13">
        <v>314</v>
      </c>
      <c r="B316" s="13" t="s">
        <v>334</v>
      </c>
      <c r="C316" s="13" t="str">
        <f>"46"</f>
        <v>46</v>
      </c>
      <c r="D316" s="13" t="str">
        <f>"28"</f>
        <v>28</v>
      </c>
      <c r="E316" s="13" t="str">
        <f>"20210234628"</f>
        <v>20210234628</v>
      </c>
      <c r="F316" s="14" t="s">
        <v>343</v>
      </c>
      <c r="G316" s="15">
        <v>59.6</v>
      </c>
      <c r="H316" s="13">
        <v>80</v>
      </c>
      <c r="I316" s="13">
        <f t="shared" ref="I316:I343" si="8">G316*0.6+H316*0.4</f>
        <v>67.76</v>
      </c>
    </row>
    <row r="317" s="1" customFormat="1" ht="14.25" spans="1:9">
      <c r="A317" s="13">
        <v>315</v>
      </c>
      <c r="B317" s="13" t="s">
        <v>334</v>
      </c>
      <c r="C317" s="13" t="str">
        <f>"47"</f>
        <v>47</v>
      </c>
      <c r="D317" s="13" t="str">
        <f>"07"</f>
        <v>07</v>
      </c>
      <c r="E317" s="13" t="str">
        <f>"20210234707"</f>
        <v>20210234707</v>
      </c>
      <c r="F317" s="14" t="s">
        <v>344</v>
      </c>
      <c r="G317" s="15">
        <v>64.2</v>
      </c>
      <c r="H317" s="13">
        <v>73</v>
      </c>
      <c r="I317" s="13">
        <f t="shared" si="8"/>
        <v>67.72</v>
      </c>
    </row>
    <row r="318" s="1" customFormat="1" ht="14.25" spans="1:9">
      <c r="A318" s="13">
        <v>316</v>
      </c>
      <c r="B318" s="13" t="s">
        <v>334</v>
      </c>
      <c r="C318" s="13" t="str">
        <f>"47"</f>
        <v>47</v>
      </c>
      <c r="D318" s="13" t="str">
        <f>"30"</f>
        <v>30</v>
      </c>
      <c r="E318" s="13" t="str">
        <f>"20210234730"</f>
        <v>20210234730</v>
      </c>
      <c r="F318" s="14" t="s">
        <v>345</v>
      </c>
      <c r="G318" s="15">
        <v>57.9</v>
      </c>
      <c r="H318" s="13">
        <v>78.2</v>
      </c>
      <c r="I318" s="13">
        <f t="shared" si="8"/>
        <v>66.02</v>
      </c>
    </row>
    <row r="319" s="1" customFormat="1" ht="14.25" spans="1:9">
      <c r="A319" s="13">
        <v>317</v>
      </c>
      <c r="B319" s="13" t="s">
        <v>334</v>
      </c>
      <c r="C319" s="13" t="str">
        <f>"47"</f>
        <v>47</v>
      </c>
      <c r="D319" s="13" t="str">
        <f>"18"</f>
        <v>18</v>
      </c>
      <c r="E319" s="13" t="str">
        <f>"20210234718"</f>
        <v>20210234718</v>
      </c>
      <c r="F319" s="14" t="s">
        <v>346</v>
      </c>
      <c r="G319" s="15">
        <v>59</v>
      </c>
      <c r="H319" s="13">
        <v>74.6</v>
      </c>
      <c r="I319" s="13">
        <f t="shared" si="8"/>
        <v>65.24</v>
      </c>
    </row>
    <row r="320" s="1" customFormat="1" ht="14.25" spans="1:9">
      <c r="A320" s="13">
        <v>318</v>
      </c>
      <c r="B320" s="13" t="s">
        <v>334</v>
      </c>
      <c r="C320" s="13" t="str">
        <f>"47"</f>
        <v>47</v>
      </c>
      <c r="D320" s="13" t="str">
        <f>"11"</f>
        <v>11</v>
      </c>
      <c r="E320" s="13" t="str">
        <f>"20210234711"</f>
        <v>20210234711</v>
      </c>
      <c r="F320" s="14" t="s">
        <v>347</v>
      </c>
      <c r="G320" s="15">
        <v>61.9</v>
      </c>
      <c r="H320" s="13">
        <v>67</v>
      </c>
      <c r="I320" s="13">
        <f t="shared" si="8"/>
        <v>63.94</v>
      </c>
    </row>
    <row r="321" s="2" customFormat="1" ht="14.25" spans="1:16372">
      <c r="A321" s="13">
        <v>319</v>
      </c>
      <c r="B321" s="16" t="s">
        <v>334</v>
      </c>
      <c r="C321" s="16" t="str">
        <f>"46"</f>
        <v>46</v>
      </c>
      <c r="D321" s="16" t="str">
        <f>"25"</f>
        <v>25</v>
      </c>
      <c r="E321" s="16" t="str">
        <f>"20210234625"</f>
        <v>20210234625</v>
      </c>
      <c r="F321" s="17" t="s">
        <v>348</v>
      </c>
      <c r="G321" s="18">
        <v>54.05</v>
      </c>
      <c r="H321" s="16">
        <v>73.8</v>
      </c>
      <c r="I321" s="16">
        <f t="shared" si="8"/>
        <v>61.95</v>
      </c>
      <c r="XDZ321" s="24"/>
      <c r="XEA321" s="24"/>
      <c r="XEB321" s="24"/>
      <c r="XEC321" s="24"/>
      <c r="XED321" s="24"/>
      <c r="XEE321" s="24"/>
      <c r="XEF321" s="24"/>
      <c r="XEG321" s="24"/>
      <c r="XEH321" s="24"/>
      <c r="XEI321" s="24"/>
      <c r="XEJ321" s="24"/>
      <c r="XEK321" s="24"/>
      <c r="XEL321" s="24"/>
      <c r="XEM321" s="24"/>
      <c r="XEN321" s="24"/>
      <c r="XEO321" s="24"/>
      <c r="XEP321" s="24"/>
      <c r="XEQ321" s="24"/>
      <c r="XER321" s="24"/>
    </row>
    <row r="322" s="2" customFormat="1" ht="14.25" spans="1:16372">
      <c r="A322" s="13">
        <v>320</v>
      </c>
      <c r="B322" s="16" t="s">
        <v>334</v>
      </c>
      <c r="C322" s="16" t="str">
        <f>"47"</f>
        <v>47</v>
      </c>
      <c r="D322" s="16" t="str">
        <f>"20"</f>
        <v>20</v>
      </c>
      <c r="E322" s="16" t="str">
        <f>"20210234720"</f>
        <v>20210234720</v>
      </c>
      <c r="F322" s="17" t="s">
        <v>349</v>
      </c>
      <c r="G322" s="18">
        <v>51.5</v>
      </c>
      <c r="H322" s="16">
        <v>77.6</v>
      </c>
      <c r="I322" s="16">
        <f t="shared" si="8"/>
        <v>61.94</v>
      </c>
      <c r="XDZ322" s="24"/>
      <c r="XEA322" s="24"/>
      <c r="XEB322" s="24"/>
      <c r="XEC322" s="24"/>
      <c r="XED322" s="24"/>
      <c r="XEE322" s="24"/>
      <c r="XEF322" s="24"/>
      <c r="XEG322" s="24"/>
      <c r="XEH322" s="24"/>
      <c r="XEI322" s="24"/>
      <c r="XEJ322" s="24"/>
      <c r="XEK322" s="24"/>
      <c r="XEL322" s="24"/>
      <c r="XEM322" s="24"/>
      <c r="XEN322" s="24"/>
      <c r="XEO322" s="24"/>
      <c r="XEP322" s="24"/>
      <c r="XEQ322" s="24"/>
      <c r="XER322" s="24"/>
    </row>
    <row r="323" s="2" customFormat="1" ht="14.25" spans="1:16372">
      <c r="A323" s="13">
        <v>321</v>
      </c>
      <c r="B323" s="16" t="s">
        <v>334</v>
      </c>
      <c r="C323" s="16" t="str">
        <f>"46"</f>
        <v>46</v>
      </c>
      <c r="D323" s="16" t="str">
        <f>"21"</f>
        <v>21</v>
      </c>
      <c r="E323" s="16" t="str">
        <f>"20210234621"</f>
        <v>20210234621</v>
      </c>
      <c r="F323" s="17" t="s">
        <v>350</v>
      </c>
      <c r="G323" s="18">
        <v>58</v>
      </c>
      <c r="H323" s="16">
        <v>64</v>
      </c>
      <c r="I323" s="16">
        <f t="shared" si="8"/>
        <v>60.4</v>
      </c>
      <c r="XDZ323" s="24"/>
      <c r="XEA323" s="24"/>
      <c r="XEB323" s="24"/>
      <c r="XEC323" s="24"/>
      <c r="XED323" s="24"/>
      <c r="XEE323" s="24"/>
      <c r="XEF323" s="24"/>
      <c r="XEG323" s="24"/>
      <c r="XEH323" s="24"/>
      <c r="XEI323" s="24"/>
      <c r="XEJ323" s="24"/>
      <c r="XEK323" s="24"/>
      <c r="XEL323" s="24"/>
      <c r="XEM323" s="24"/>
      <c r="XEN323" s="24"/>
      <c r="XEO323" s="24"/>
      <c r="XEP323" s="24"/>
      <c r="XEQ323" s="24"/>
      <c r="XER323" s="24"/>
    </row>
    <row r="324" s="1" customFormat="1" ht="14.25" spans="1:9">
      <c r="A324" s="13">
        <v>322</v>
      </c>
      <c r="B324" s="13" t="s">
        <v>351</v>
      </c>
      <c r="C324" s="13" t="str">
        <f>"49"</f>
        <v>49</v>
      </c>
      <c r="D324" s="13" t="str">
        <f>"03"</f>
        <v>03</v>
      </c>
      <c r="E324" s="13" t="str">
        <f>"20210244903"</f>
        <v>20210244903</v>
      </c>
      <c r="F324" s="14" t="s">
        <v>352</v>
      </c>
      <c r="G324" s="15">
        <v>83.6</v>
      </c>
      <c r="H324" s="13">
        <v>80.3</v>
      </c>
      <c r="I324" s="13">
        <f t="shared" si="8"/>
        <v>82.28</v>
      </c>
    </row>
    <row r="325" s="1" customFormat="1" ht="14.25" spans="1:9">
      <c r="A325" s="13">
        <v>323</v>
      </c>
      <c r="B325" s="13" t="s">
        <v>351</v>
      </c>
      <c r="C325" s="13" t="str">
        <f>"48"</f>
        <v>48</v>
      </c>
      <c r="D325" s="13" t="str">
        <f>"17"</f>
        <v>17</v>
      </c>
      <c r="E325" s="13" t="str">
        <f>"20210244817"</f>
        <v>20210244817</v>
      </c>
      <c r="F325" s="14" t="s">
        <v>353</v>
      </c>
      <c r="G325" s="15">
        <v>63.7</v>
      </c>
      <c r="H325" s="13">
        <v>86.8</v>
      </c>
      <c r="I325" s="13">
        <f t="shared" si="8"/>
        <v>72.94</v>
      </c>
    </row>
    <row r="326" s="1" customFormat="1" ht="14.25" spans="1:9">
      <c r="A326" s="13">
        <v>324</v>
      </c>
      <c r="B326" s="13" t="s">
        <v>351</v>
      </c>
      <c r="C326" s="13" t="str">
        <f>"48"</f>
        <v>48</v>
      </c>
      <c r="D326" s="13" t="str">
        <f>"16"</f>
        <v>16</v>
      </c>
      <c r="E326" s="13" t="str">
        <f>"20210244816"</f>
        <v>20210244816</v>
      </c>
      <c r="F326" s="14" t="s">
        <v>354</v>
      </c>
      <c r="G326" s="15">
        <v>70.55</v>
      </c>
      <c r="H326" s="13">
        <v>73.8</v>
      </c>
      <c r="I326" s="13">
        <f t="shared" si="8"/>
        <v>71.85</v>
      </c>
    </row>
    <row r="327" s="1" customFormat="1" ht="14.25" spans="1:9">
      <c r="A327" s="13">
        <v>325</v>
      </c>
      <c r="B327" s="13" t="s">
        <v>351</v>
      </c>
      <c r="C327" s="13" t="str">
        <f>"48"</f>
        <v>48</v>
      </c>
      <c r="D327" s="13" t="str">
        <f>"19"</f>
        <v>19</v>
      </c>
      <c r="E327" s="13" t="str">
        <f>"20210244819"</f>
        <v>20210244819</v>
      </c>
      <c r="F327" s="14" t="s">
        <v>355</v>
      </c>
      <c r="G327" s="15">
        <v>64.95</v>
      </c>
      <c r="H327" s="13">
        <v>81.4</v>
      </c>
      <c r="I327" s="13">
        <f t="shared" si="8"/>
        <v>71.53</v>
      </c>
    </row>
    <row r="328" s="1" customFormat="1" ht="14.25" spans="1:9">
      <c r="A328" s="13">
        <v>326</v>
      </c>
      <c r="B328" s="13" t="s">
        <v>351</v>
      </c>
      <c r="C328" s="13" t="str">
        <f>"49"</f>
        <v>49</v>
      </c>
      <c r="D328" s="13" t="str">
        <f>"09"</f>
        <v>09</v>
      </c>
      <c r="E328" s="13" t="str">
        <f>"20210244909"</f>
        <v>20210244909</v>
      </c>
      <c r="F328" s="14" t="s">
        <v>356</v>
      </c>
      <c r="G328" s="15">
        <v>66.2</v>
      </c>
      <c r="H328" s="13">
        <v>76.8</v>
      </c>
      <c r="I328" s="13">
        <f t="shared" si="8"/>
        <v>70.44</v>
      </c>
    </row>
    <row r="329" s="1" customFormat="1" ht="14.25" spans="1:9">
      <c r="A329" s="13">
        <v>327</v>
      </c>
      <c r="B329" s="13" t="s">
        <v>351</v>
      </c>
      <c r="C329" s="13" t="str">
        <f>"49"</f>
        <v>49</v>
      </c>
      <c r="D329" s="13" t="str">
        <f>"23"</f>
        <v>23</v>
      </c>
      <c r="E329" s="13" t="str">
        <f>"20210244923"</f>
        <v>20210244923</v>
      </c>
      <c r="F329" s="14" t="s">
        <v>357</v>
      </c>
      <c r="G329" s="15">
        <v>59.25</v>
      </c>
      <c r="H329" s="13">
        <v>84.6</v>
      </c>
      <c r="I329" s="13">
        <f t="shared" si="8"/>
        <v>69.39</v>
      </c>
    </row>
    <row r="330" s="1" customFormat="1" ht="14.25" spans="1:9">
      <c r="A330" s="13">
        <v>328</v>
      </c>
      <c r="B330" s="13" t="s">
        <v>351</v>
      </c>
      <c r="C330" s="13" t="str">
        <f>"49"</f>
        <v>49</v>
      </c>
      <c r="D330" s="13" t="str">
        <f>"21"</f>
        <v>21</v>
      </c>
      <c r="E330" s="13" t="str">
        <f>"20210244921"</f>
        <v>20210244921</v>
      </c>
      <c r="F330" s="14" t="s">
        <v>358</v>
      </c>
      <c r="G330" s="15">
        <v>60.65</v>
      </c>
      <c r="H330" s="13">
        <v>81.6</v>
      </c>
      <c r="I330" s="13">
        <f t="shared" si="8"/>
        <v>69.03</v>
      </c>
    </row>
    <row r="331" s="1" customFormat="1" ht="14.25" spans="1:9">
      <c r="A331" s="13">
        <v>329</v>
      </c>
      <c r="B331" s="13" t="s">
        <v>351</v>
      </c>
      <c r="C331" s="13" t="str">
        <f>"48"</f>
        <v>48</v>
      </c>
      <c r="D331" s="13" t="str">
        <f>"06"</f>
        <v>06</v>
      </c>
      <c r="E331" s="13" t="str">
        <f>"20210244806"</f>
        <v>20210244806</v>
      </c>
      <c r="F331" s="14" t="s">
        <v>359</v>
      </c>
      <c r="G331" s="15">
        <v>60.85</v>
      </c>
      <c r="H331" s="13">
        <v>78.5</v>
      </c>
      <c r="I331" s="13">
        <f t="shared" si="8"/>
        <v>67.91</v>
      </c>
    </row>
    <row r="332" s="1" customFormat="1" ht="14.25" spans="1:9">
      <c r="A332" s="13">
        <v>330</v>
      </c>
      <c r="B332" s="13" t="s">
        <v>351</v>
      </c>
      <c r="C332" s="13" t="str">
        <f>"48"</f>
        <v>48</v>
      </c>
      <c r="D332" s="13" t="str">
        <f>"28"</f>
        <v>28</v>
      </c>
      <c r="E332" s="13" t="str">
        <f>"20210244828"</f>
        <v>20210244828</v>
      </c>
      <c r="F332" s="14" t="s">
        <v>360</v>
      </c>
      <c r="G332" s="15">
        <v>60.2</v>
      </c>
      <c r="H332" s="13">
        <v>79</v>
      </c>
      <c r="I332" s="13">
        <f t="shared" si="8"/>
        <v>67.72</v>
      </c>
    </row>
    <row r="333" s="1" customFormat="1" ht="14.25" spans="1:9">
      <c r="A333" s="13">
        <v>331</v>
      </c>
      <c r="B333" s="13" t="s">
        <v>351</v>
      </c>
      <c r="C333" s="13" t="str">
        <f>"48"</f>
        <v>48</v>
      </c>
      <c r="D333" s="13" t="str">
        <f>"05"</f>
        <v>05</v>
      </c>
      <c r="E333" s="13" t="str">
        <f>"20210244805"</f>
        <v>20210244805</v>
      </c>
      <c r="F333" s="14" t="s">
        <v>361</v>
      </c>
      <c r="G333" s="15">
        <v>61.1</v>
      </c>
      <c r="H333" s="13">
        <v>76.8</v>
      </c>
      <c r="I333" s="13">
        <f t="shared" si="8"/>
        <v>67.38</v>
      </c>
    </row>
    <row r="334" s="1" customFormat="1" ht="14.25" spans="1:9">
      <c r="A334" s="13">
        <v>332</v>
      </c>
      <c r="B334" s="13" t="s">
        <v>351</v>
      </c>
      <c r="C334" s="13" t="str">
        <f>"48"</f>
        <v>48</v>
      </c>
      <c r="D334" s="13" t="str">
        <f>"25"</f>
        <v>25</v>
      </c>
      <c r="E334" s="13" t="str">
        <f>"20210244825"</f>
        <v>20210244825</v>
      </c>
      <c r="F334" s="14" t="s">
        <v>362</v>
      </c>
      <c r="G334" s="15">
        <v>54.9</v>
      </c>
      <c r="H334" s="13">
        <v>85.3</v>
      </c>
      <c r="I334" s="13">
        <f t="shared" si="8"/>
        <v>67.06</v>
      </c>
    </row>
    <row r="335" s="1" customFormat="1" ht="14.25" spans="1:9">
      <c r="A335" s="13">
        <v>333</v>
      </c>
      <c r="B335" s="13" t="s">
        <v>351</v>
      </c>
      <c r="C335" s="13" t="str">
        <f>"49"</f>
        <v>49</v>
      </c>
      <c r="D335" s="13" t="str">
        <f>"07"</f>
        <v>07</v>
      </c>
      <c r="E335" s="13" t="str">
        <f>"20210244907"</f>
        <v>20210244907</v>
      </c>
      <c r="F335" s="14" t="s">
        <v>363</v>
      </c>
      <c r="G335" s="15">
        <v>56.65</v>
      </c>
      <c r="H335" s="13">
        <v>82.2</v>
      </c>
      <c r="I335" s="13">
        <f t="shared" si="8"/>
        <v>66.87</v>
      </c>
    </row>
    <row r="336" s="1" customFormat="1" ht="14.25" spans="1:9">
      <c r="A336" s="13">
        <v>334</v>
      </c>
      <c r="B336" s="13" t="s">
        <v>351</v>
      </c>
      <c r="C336" s="13" t="str">
        <f>"48"</f>
        <v>48</v>
      </c>
      <c r="D336" s="13" t="str">
        <f>"13"</f>
        <v>13</v>
      </c>
      <c r="E336" s="13" t="str">
        <f>"20210244813"</f>
        <v>20210244813</v>
      </c>
      <c r="F336" s="14" t="s">
        <v>364</v>
      </c>
      <c r="G336" s="15">
        <v>62.8</v>
      </c>
      <c r="H336" s="13">
        <v>69.8</v>
      </c>
      <c r="I336" s="13">
        <f t="shared" si="8"/>
        <v>65.6</v>
      </c>
    </row>
    <row r="337" s="1" customFormat="1" ht="14.25" spans="1:9">
      <c r="A337" s="13">
        <v>335</v>
      </c>
      <c r="B337" s="13" t="s">
        <v>351</v>
      </c>
      <c r="C337" s="13" t="str">
        <f>"48"</f>
        <v>48</v>
      </c>
      <c r="D337" s="13" t="str">
        <f>"23"</f>
        <v>23</v>
      </c>
      <c r="E337" s="13" t="str">
        <f>"20210244823"</f>
        <v>20210244823</v>
      </c>
      <c r="F337" s="14" t="s">
        <v>365</v>
      </c>
      <c r="G337" s="15">
        <v>52.2</v>
      </c>
      <c r="H337" s="13">
        <v>83.8</v>
      </c>
      <c r="I337" s="13">
        <f t="shared" si="8"/>
        <v>64.84</v>
      </c>
    </row>
    <row r="338" s="2" customFormat="1" ht="14.25" spans="1:16372">
      <c r="A338" s="13">
        <v>336</v>
      </c>
      <c r="B338" s="16" t="s">
        <v>351</v>
      </c>
      <c r="C338" s="16" t="str">
        <f>"49"</f>
        <v>49</v>
      </c>
      <c r="D338" s="16" t="str">
        <f>"15"</f>
        <v>15</v>
      </c>
      <c r="E338" s="16" t="str">
        <f>"20210244915"</f>
        <v>20210244915</v>
      </c>
      <c r="F338" s="17" t="s">
        <v>366</v>
      </c>
      <c r="G338" s="18">
        <v>54.6</v>
      </c>
      <c r="H338" s="16">
        <v>77.4</v>
      </c>
      <c r="I338" s="16">
        <f t="shared" si="8"/>
        <v>63.72</v>
      </c>
      <c r="XDZ338" s="24"/>
      <c r="XEA338" s="24"/>
      <c r="XEB338" s="24"/>
      <c r="XEC338" s="24"/>
      <c r="XED338" s="24"/>
      <c r="XEE338" s="24"/>
      <c r="XEF338" s="24"/>
      <c r="XEG338" s="24"/>
      <c r="XEH338" s="24"/>
      <c r="XEI338" s="24"/>
      <c r="XEJ338" s="24"/>
      <c r="XEK338" s="24"/>
      <c r="XEL338" s="24"/>
      <c r="XEM338" s="24"/>
      <c r="XEN338" s="24"/>
      <c r="XEO338" s="24"/>
      <c r="XEP338" s="24"/>
      <c r="XEQ338" s="24"/>
      <c r="XER338" s="24"/>
    </row>
    <row r="339" s="2" customFormat="1" ht="14.25" spans="1:16372">
      <c r="A339" s="13">
        <v>337</v>
      </c>
      <c r="B339" s="16" t="s">
        <v>351</v>
      </c>
      <c r="C339" s="16" t="str">
        <f>"49"</f>
        <v>49</v>
      </c>
      <c r="D339" s="16" t="str">
        <f>"18"</f>
        <v>18</v>
      </c>
      <c r="E339" s="16" t="str">
        <f>"20210244918"</f>
        <v>20210244918</v>
      </c>
      <c r="F339" s="17" t="s">
        <v>367</v>
      </c>
      <c r="G339" s="18">
        <v>58.7</v>
      </c>
      <c r="H339" s="16">
        <v>69.6</v>
      </c>
      <c r="I339" s="16">
        <f t="shared" si="8"/>
        <v>63.06</v>
      </c>
      <c r="XDZ339" s="24"/>
      <c r="XEA339" s="24"/>
      <c r="XEB339" s="24"/>
      <c r="XEC339" s="24"/>
      <c r="XED339" s="24"/>
      <c r="XEE339" s="24"/>
      <c r="XEF339" s="24"/>
      <c r="XEG339" s="24"/>
      <c r="XEH339" s="24"/>
      <c r="XEI339" s="24"/>
      <c r="XEJ339" s="24"/>
      <c r="XEK339" s="24"/>
      <c r="XEL339" s="24"/>
      <c r="XEM339" s="24"/>
      <c r="XEN339" s="24"/>
      <c r="XEO339" s="24"/>
      <c r="XEP339" s="24"/>
      <c r="XEQ339" s="24"/>
      <c r="XER339" s="24"/>
    </row>
    <row r="340" s="1" customFormat="1" ht="16" customHeight="1" spans="1:9">
      <c r="A340" s="13">
        <v>338</v>
      </c>
      <c r="B340" s="13" t="s">
        <v>368</v>
      </c>
      <c r="C340" s="13" t="str">
        <f>"50"</f>
        <v>50</v>
      </c>
      <c r="D340" s="13" t="str">
        <f>"09"</f>
        <v>09</v>
      </c>
      <c r="E340" s="13" t="str">
        <f>"20210255009"</f>
        <v>20210255009</v>
      </c>
      <c r="F340" s="14" t="s">
        <v>369</v>
      </c>
      <c r="G340" s="15">
        <v>81.3</v>
      </c>
      <c r="H340" s="13">
        <v>73.2</v>
      </c>
      <c r="I340" s="13">
        <f t="shared" si="8"/>
        <v>78.06</v>
      </c>
    </row>
    <row r="341" s="1" customFormat="1" ht="14.25" spans="1:9">
      <c r="A341" s="13">
        <v>339</v>
      </c>
      <c r="B341" s="13" t="s">
        <v>368</v>
      </c>
      <c r="C341" s="13" t="str">
        <f>"49"</f>
        <v>49</v>
      </c>
      <c r="D341" s="13" t="str">
        <f>"28"</f>
        <v>28</v>
      </c>
      <c r="E341" s="13" t="str">
        <f>"20210254928"</f>
        <v>20210254928</v>
      </c>
      <c r="F341" s="14" t="s">
        <v>370</v>
      </c>
      <c r="G341" s="15">
        <v>65.3</v>
      </c>
      <c r="H341" s="13">
        <v>85.2</v>
      </c>
      <c r="I341" s="13">
        <f t="shared" si="8"/>
        <v>73.26</v>
      </c>
    </row>
    <row r="342" s="1" customFormat="1" ht="14.25" spans="1:9">
      <c r="A342" s="13">
        <v>340</v>
      </c>
      <c r="B342" s="13" t="s">
        <v>368</v>
      </c>
      <c r="C342" s="13" t="str">
        <f>"50"</f>
        <v>50</v>
      </c>
      <c r="D342" s="13" t="str">
        <f>"26"</f>
        <v>26</v>
      </c>
      <c r="E342" s="13" t="str">
        <f>"20210255026"</f>
        <v>20210255026</v>
      </c>
      <c r="F342" s="14" t="s">
        <v>371</v>
      </c>
      <c r="G342" s="15">
        <v>64.2</v>
      </c>
      <c r="H342" s="13">
        <v>86</v>
      </c>
      <c r="I342" s="13">
        <f t="shared" si="8"/>
        <v>72.92</v>
      </c>
    </row>
    <row r="343" s="1" customFormat="1" ht="14.25" spans="1:9">
      <c r="A343" s="13">
        <v>341</v>
      </c>
      <c r="B343" s="13" t="s">
        <v>368</v>
      </c>
      <c r="C343" s="13" t="str">
        <f>"49"</f>
        <v>49</v>
      </c>
      <c r="D343" s="13" t="str">
        <f>"29"</f>
        <v>29</v>
      </c>
      <c r="E343" s="13" t="str">
        <f>"20210254929"</f>
        <v>20210254929</v>
      </c>
      <c r="F343" s="14" t="s">
        <v>372</v>
      </c>
      <c r="G343" s="15">
        <v>70.8</v>
      </c>
      <c r="H343" s="13">
        <v>75.2</v>
      </c>
      <c r="I343" s="13">
        <f t="shared" si="8"/>
        <v>72.56</v>
      </c>
    </row>
    <row r="344" s="1" customFormat="1" ht="14.25" spans="1:9">
      <c r="A344" s="13">
        <v>342</v>
      </c>
      <c r="B344" s="13" t="s">
        <v>368</v>
      </c>
      <c r="C344" s="13" t="str">
        <f>"50"</f>
        <v>50</v>
      </c>
      <c r="D344" s="13" t="str">
        <f>"11"</f>
        <v>11</v>
      </c>
      <c r="E344" s="13" t="str">
        <f>"20210255011"</f>
        <v>20210255011</v>
      </c>
      <c r="F344" s="14" t="s">
        <v>373</v>
      </c>
      <c r="G344" s="15">
        <v>67.75</v>
      </c>
      <c r="H344" s="13">
        <v>76.8</v>
      </c>
      <c r="I344" s="13">
        <f t="shared" ref="I344:I378" si="9">G344*0.6+H344*0.4</f>
        <v>71.37</v>
      </c>
    </row>
    <row r="345" s="1" customFormat="1" ht="14.25" spans="1:9">
      <c r="A345" s="13">
        <v>343</v>
      </c>
      <c r="B345" s="13" t="s">
        <v>368</v>
      </c>
      <c r="C345" s="13" t="str">
        <f>"51"</f>
        <v>51</v>
      </c>
      <c r="D345" s="13" t="str">
        <f>"01"</f>
        <v>01</v>
      </c>
      <c r="E345" s="13" t="str">
        <f>"20210255101"</f>
        <v>20210255101</v>
      </c>
      <c r="F345" s="14" t="s">
        <v>374</v>
      </c>
      <c r="G345" s="15">
        <v>70.4</v>
      </c>
      <c r="H345" s="13">
        <v>72.6</v>
      </c>
      <c r="I345" s="13">
        <f t="shared" si="9"/>
        <v>71.28</v>
      </c>
    </row>
    <row r="346" s="1" customFormat="1" ht="14.25" spans="1:9">
      <c r="A346" s="13">
        <v>344</v>
      </c>
      <c r="B346" s="13" t="s">
        <v>368</v>
      </c>
      <c r="C346" s="13" t="str">
        <f>"49"</f>
        <v>49</v>
      </c>
      <c r="D346" s="13" t="str">
        <f>"26"</f>
        <v>26</v>
      </c>
      <c r="E346" s="13" t="str">
        <f>"20210254926"</f>
        <v>20210254926</v>
      </c>
      <c r="F346" s="14" t="s">
        <v>375</v>
      </c>
      <c r="G346" s="15">
        <v>62.95</v>
      </c>
      <c r="H346" s="13">
        <v>80.6</v>
      </c>
      <c r="I346" s="13">
        <f t="shared" si="9"/>
        <v>70.01</v>
      </c>
    </row>
    <row r="347" s="1" customFormat="1" ht="14.25" spans="1:9">
      <c r="A347" s="13">
        <v>345</v>
      </c>
      <c r="B347" s="13" t="s">
        <v>368</v>
      </c>
      <c r="C347" s="13" t="str">
        <f>"50"</f>
        <v>50</v>
      </c>
      <c r="D347" s="13" t="str">
        <f>"04"</f>
        <v>04</v>
      </c>
      <c r="E347" s="13" t="str">
        <f>"20210255004"</f>
        <v>20210255004</v>
      </c>
      <c r="F347" s="14" t="s">
        <v>376</v>
      </c>
      <c r="G347" s="15">
        <v>65</v>
      </c>
      <c r="H347" s="13">
        <v>71.6</v>
      </c>
      <c r="I347" s="13">
        <f t="shared" si="9"/>
        <v>67.64</v>
      </c>
    </row>
    <row r="348" s="1" customFormat="1" ht="14.25" spans="1:9">
      <c r="A348" s="13">
        <v>346</v>
      </c>
      <c r="B348" s="13" t="s">
        <v>368</v>
      </c>
      <c r="C348" s="13" t="str">
        <f>"51"</f>
        <v>51</v>
      </c>
      <c r="D348" s="13" t="str">
        <f>"05"</f>
        <v>05</v>
      </c>
      <c r="E348" s="13" t="str">
        <f>"20210255105"</f>
        <v>20210255105</v>
      </c>
      <c r="F348" s="14" t="s">
        <v>377</v>
      </c>
      <c r="G348" s="15">
        <v>63.8</v>
      </c>
      <c r="H348" s="13">
        <v>72.4</v>
      </c>
      <c r="I348" s="13">
        <f t="shared" si="9"/>
        <v>67.24</v>
      </c>
    </row>
    <row r="349" s="1" customFormat="1" ht="14.25" spans="1:9">
      <c r="A349" s="13">
        <v>347</v>
      </c>
      <c r="B349" s="13" t="s">
        <v>368</v>
      </c>
      <c r="C349" s="13" t="str">
        <f>"51"</f>
        <v>51</v>
      </c>
      <c r="D349" s="13" t="str">
        <f>"04"</f>
        <v>04</v>
      </c>
      <c r="E349" s="13" t="str">
        <f>"20210255104"</f>
        <v>20210255104</v>
      </c>
      <c r="F349" s="14" t="s">
        <v>378</v>
      </c>
      <c r="G349" s="15">
        <v>62.8</v>
      </c>
      <c r="H349" s="13">
        <v>70.2</v>
      </c>
      <c r="I349" s="13">
        <f t="shared" si="9"/>
        <v>65.76</v>
      </c>
    </row>
    <row r="350" s="1" customFormat="1" ht="14.25" spans="1:9">
      <c r="A350" s="13">
        <v>348</v>
      </c>
      <c r="B350" s="13" t="s">
        <v>368</v>
      </c>
      <c r="C350" s="13" t="str">
        <f>"51"</f>
        <v>51</v>
      </c>
      <c r="D350" s="13" t="str">
        <f>"03"</f>
        <v>03</v>
      </c>
      <c r="E350" s="13" t="str">
        <f>"20210255103"</f>
        <v>20210255103</v>
      </c>
      <c r="F350" s="14" t="s">
        <v>379</v>
      </c>
      <c r="G350" s="15">
        <v>65.35</v>
      </c>
      <c r="H350" s="13">
        <v>64.4</v>
      </c>
      <c r="I350" s="13">
        <f t="shared" si="9"/>
        <v>64.97</v>
      </c>
    </row>
    <row r="351" s="1" customFormat="1" ht="14.25" spans="1:9">
      <c r="A351" s="13">
        <v>349</v>
      </c>
      <c r="B351" s="13" t="s">
        <v>368</v>
      </c>
      <c r="C351" s="13" t="str">
        <f>"49"</f>
        <v>49</v>
      </c>
      <c r="D351" s="13" t="str">
        <f>"30"</f>
        <v>30</v>
      </c>
      <c r="E351" s="13" t="str">
        <f>"20210254930"</f>
        <v>20210254930</v>
      </c>
      <c r="F351" s="14" t="s">
        <v>380</v>
      </c>
      <c r="G351" s="15">
        <v>56.3</v>
      </c>
      <c r="H351" s="13">
        <v>76.8</v>
      </c>
      <c r="I351" s="13">
        <f t="shared" si="9"/>
        <v>64.5</v>
      </c>
    </row>
    <row r="352" s="1" customFormat="1" ht="14.25" spans="1:9">
      <c r="A352" s="13">
        <v>350</v>
      </c>
      <c r="B352" s="13" t="s">
        <v>368</v>
      </c>
      <c r="C352" s="13" t="str">
        <f>"51"</f>
        <v>51</v>
      </c>
      <c r="D352" s="13" t="str">
        <f>"06"</f>
        <v>06</v>
      </c>
      <c r="E352" s="13" t="str">
        <f>"20210255106"</f>
        <v>20210255106</v>
      </c>
      <c r="F352" s="14" t="s">
        <v>381</v>
      </c>
      <c r="G352" s="15">
        <v>51.3</v>
      </c>
      <c r="H352" s="13">
        <v>80.6</v>
      </c>
      <c r="I352" s="13">
        <f t="shared" si="9"/>
        <v>63.02</v>
      </c>
    </row>
    <row r="353" s="2" customFormat="1" ht="14.25" spans="1:16372">
      <c r="A353" s="13">
        <v>351</v>
      </c>
      <c r="B353" s="16" t="s">
        <v>368</v>
      </c>
      <c r="C353" s="16" t="str">
        <f>"50"</f>
        <v>50</v>
      </c>
      <c r="D353" s="16" t="str">
        <f>"22"</f>
        <v>22</v>
      </c>
      <c r="E353" s="16" t="str">
        <f>"20210255022"</f>
        <v>20210255022</v>
      </c>
      <c r="F353" s="17" t="s">
        <v>382</v>
      </c>
      <c r="G353" s="18">
        <v>56.4</v>
      </c>
      <c r="H353" s="16">
        <v>70.8</v>
      </c>
      <c r="I353" s="16">
        <f t="shared" si="9"/>
        <v>62.16</v>
      </c>
      <c r="XDZ353" s="24"/>
      <c r="XEA353" s="24"/>
      <c r="XEB353" s="24"/>
      <c r="XEC353" s="24"/>
      <c r="XED353" s="24"/>
      <c r="XEE353" s="24"/>
      <c r="XEF353" s="24"/>
      <c r="XEG353" s="24"/>
      <c r="XEH353" s="24"/>
      <c r="XEI353" s="24"/>
      <c r="XEJ353" s="24"/>
      <c r="XEK353" s="24"/>
      <c r="XEL353" s="24"/>
      <c r="XEM353" s="24"/>
      <c r="XEN353" s="24"/>
      <c r="XEO353" s="24"/>
      <c r="XEP353" s="24"/>
      <c r="XEQ353" s="24"/>
      <c r="XER353" s="24"/>
    </row>
    <row r="354" s="3" customFormat="1" ht="20" customHeight="1" spans="1:16363">
      <c r="A354" s="13">
        <v>352</v>
      </c>
      <c r="B354" s="19" t="s">
        <v>368</v>
      </c>
      <c r="C354" s="19" t="str">
        <f>"49"</f>
        <v>49</v>
      </c>
      <c r="D354" s="19" t="str">
        <f>"27"</f>
        <v>27</v>
      </c>
      <c r="E354" s="19" t="str">
        <f>"20210254927"</f>
        <v>20210254927</v>
      </c>
      <c r="F354" s="20" t="s">
        <v>383</v>
      </c>
      <c r="G354" s="21">
        <v>55.3</v>
      </c>
      <c r="H354" s="19">
        <v>70.4</v>
      </c>
      <c r="I354" s="19">
        <f t="shared" si="9"/>
        <v>61.34</v>
      </c>
      <c r="J354" s="22"/>
      <c r="XDV354" s="23"/>
      <c r="XDW354" s="23"/>
      <c r="XDX354" s="23"/>
      <c r="XDY354" s="23"/>
      <c r="XDZ354" s="23"/>
      <c r="XEA354" s="23"/>
      <c r="XEB354" s="23"/>
      <c r="XEC354" s="23"/>
      <c r="XED354" s="23"/>
      <c r="XEE354" s="23"/>
      <c r="XEF354" s="23"/>
      <c r="XEG354" s="23"/>
      <c r="XEH354" s="23"/>
      <c r="XEI354" s="23"/>
    </row>
    <row r="355" s="1" customFormat="1" ht="14.25" spans="1:9">
      <c r="A355" s="13">
        <v>353</v>
      </c>
      <c r="B355" s="13" t="s">
        <v>384</v>
      </c>
      <c r="C355" s="13" t="str">
        <f>"51"</f>
        <v>51</v>
      </c>
      <c r="D355" s="13" t="str">
        <f>"29"</f>
        <v>29</v>
      </c>
      <c r="E355" s="13" t="str">
        <f>"20210265129"</f>
        <v>20210265129</v>
      </c>
      <c r="F355" s="14" t="s">
        <v>385</v>
      </c>
      <c r="G355" s="15">
        <v>75.9</v>
      </c>
      <c r="H355" s="13">
        <v>82.2</v>
      </c>
      <c r="I355" s="13">
        <f t="shared" si="9"/>
        <v>78.42</v>
      </c>
    </row>
    <row r="356" s="1" customFormat="1" ht="14.25" spans="1:9">
      <c r="A356" s="13">
        <v>354</v>
      </c>
      <c r="B356" s="13" t="s">
        <v>384</v>
      </c>
      <c r="C356" s="13" t="str">
        <f>"52"</f>
        <v>52</v>
      </c>
      <c r="D356" s="13" t="str">
        <f>"21"</f>
        <v>21</v>
      </c>
      <c r="E356" s="13" t="str">
        <f>"20210265221"</f>
        <v>20210265221</v>
      </c>
      <c r="F356" s="14" t="s">
        <v>386</v>
      </c>
      <c r="G356" s="15">
        <v>71.25</v>
      </c>
      <c r="H356" s="13">
        <v>85.6</v>
      </c>
      <c r="I356" s="13">
        <f t="shared" si="9"/>
        <v>76.99</v>
      </c>
    </row>
    <row r="357" s="1" customFormat="1" ht="14.25" spans="1:9">
      <c r="A357" s="13">
        <v>355</v>
      </c>
      <c r="B357" s="13" t="s">
        <v>384</v>
      </c>
      <c r="C357" s="13" t="str">
        <f>"51"</f>
        <v>51</v>
      </c>
      <c r="D357" s="13" t="str">
        <f>"28"</f>
        <v>28</v>
      </c>
      <c r="E357" s="13" t="str">
        <f>"20210265128"</f>
        <v>20210265128</v>
      </c>
      <c r="F357" s="14" t="s">
        <v>387</v>
      </c>
      <c r="G357" s="15">
        <v>68.2</v>
      </c>
      <c r="H357" s="13">
        <v>88</v>
      </c>
      <c r="I357" s="13">
        <f t="shared" si="9"/>
        <v>76.12</v>
      </c>
    </row>
    <row r="358" s="1" customFormat="1" ht="14.25" spans="1:9">
      <c r="A358" s="13">
        <v>356</v>
      </c>
      <c r="B358" s="13" t="s">
        <v>384</v>
      </c>
      <c r="C358" s="13" t="str">
        <f>"52"</f>
        <v>52</v>
      </c>
      <c r="D358" s="13" t="str">
        <f>"07"</f>
        <v>07</v>
      </c>
      <c r="E358" s="13" t="str">
        <f>"20210265207"</f>
        <v>20210265207</v>
      </c>
      <c r="F358" s="14" t="s">
        <v>388</v>
      </c>
      <c r="G358" s="15">
        <v>60.3</v>
      </c>
      <c r="H358" s="13">
        <v>90.8</v>
      </c>
      <c r="I358" s="13">
        <f t="shared" si="9"/>
        <v>72.5</v>
      </c>
    </row>
    <row r="359" s="1" customFormat="1" ht="14.25" spans="1:9">
      <c r="A359" s="13">
        <v>357</v>
      </c>
      <c r="B359" s="13" t="s">
        <v>384</v>
      </c>
      <c r="C359" s="13" t="str">
        <f>"52"</f>
        <v>52</v>
      </c>
      <c r="D359" s="13" t="str">
        <f>"03"</f>
        <v>03</v>
      </c>
      <c r="E359" s="13" t="str">
        <f>"20210265203"</f>
        <v>20210265203</v>
      </c>
      <c r="F359" s="14" t="s">
        <v>389</v>
      </c>
      <c r="G359" s="15">
        <v>69.3</v>
      </c>
      <c r="H359" s="13">
        <v>76</v>
      </c>
      <c r="I359" s="13">
        <f t="shared" si="9"/>
        <v>71.98</v>
      </c>
    </row>
    <row r="360" s="1" customFormat="1" ht="14.25" spans="1:9">
      <c r="A360" s="13">
        <v>358</v>
      </c>
      <c r="B360" s="13" t="s">
        <v>384</v>
      </c>
      <c r="C360" s="13" t="str">
        <f>"52"</f>
        <v>52</v>
      </c>
      <c r="D360" s="13" t="str">
        <f>"01"</f>
        <v>01</v>
      </c>
      <c r="E360" s="13" t="str">
        <f>"20210265201"</f>
        <v>20210265201</v>
      </c>
      <c r="F360" s="14" t="s">
        <v>390</v>
      </c>
      <c r="G360" s="15">
        <v>64</v>
      </c>
      <c r="H360" s="13">
        <v>81.8</v>
      </c>
      <c r="I360" s="13">
        <f t="shared" si="9"/>
        <v>71.12</v>
      </c>
    </row>
    <row r="361" s="1" customFormat="1" ht="14.25" spans="1:9">
      <c r="A361" s="13">
        <v>359</v>
      </c>
      <c r="B361" s="13" t="s">
        <v>384</v>
      </c>
      <c r="C361" s="13" t="str">
        <f>"52"</f>
        <v>52</v>
      </c>
      <c r="D361" s="13" t="str">
        <f>"10"</f>
        <v>10</v>
      </c>
      <c r="E361" s="13" t="str">
        <f>"20210265210"</f>
        <v>20210265210</v>
      </c>
      <c r="F361" s="14" t="s">
        <v>391</v>
      </c>
      <c r="G361" s="15">
        <v>66.7</v>
      </c>
      <c r="H361" s="13">
        <v>76.6</v>
      </c>
      <c r="I361" s="13">
        <f t="shared" si="9"/>
        <v>70.66</v>
      </c>
    </row>
    <row r="362" s="1" customFormat="1" ht="14.25" spans="1:9">
      <c r="A362" s="13">
        <v>360</v>
      </c>
      <c r="B362" s="13" t="s">
        <v>384</v>
      </c>
      <c r="C362" s="13" t="str">
        <f>"51"</f>
        <v>51</v>
      </c>
      <c r="D362" s="13" t="str">
        <f>"27"</f>
        <v>27</v>
      </c>
      <c r="E362" s="13" t="str">
        <f>"20210265127"</f>
        <v>20210265127</v>
      </c>
      <c r="F362" s="14" t="s">
        <v>392</v>
      </c>
      <c r="G362" s="15">
        <v>61.4</v>
      </c>
      <c r="H362" s="13">
        <v>84</v>
      </c>
      <c r="I362" s="13">
        <f t="shared" si="9"/>
        <v>70.44</v>
      </c>
    </row>
    <row r="363" s="1" customFormat="1" ht="14.25" spans="1:9">
      <c r="A363" s="13">
        <v>361</v>
      </c>
      <c r="B363" s="13" t="s">
        <v>384</v>
      </c>
      <c r="C363" s="13" t="str">
        <f>"52"</f>
        <v>52</v>
      </c>
      <c r="D363" s="13" t="str">
        <f>"13"</f>
        <v>13</v>
      </c>
      <c r="E363" s="13" t="str">
        <f>"20210265213"</f>
        <v>20210265213</v>
      </c>
      <c r="F363" s="14" t="s">
        <v>393</v>
      </c>
      <c r="G363" s="15">
        <v>70.1</v>
      </c>
      <c r="H363" s="13">
        <v>70</v>
      </c>
      <c r="I363" s="13">
        <f t="shared" si="9"/>
        <v>70.06</v>
      </c>
    </row>
    <row r="364" s="1" customFormat="1" ht="14.25" spans="1:9">
      <c r="A364" s="13">
        <v>362</v>
      </c>
      <c r="B364" s="13" t="s">
        <v>384</v>
      </c>
      <c r="C364" s="13" t="str">
        <f>"51"</f>
        <v>51</v>
      </c>
      <c r="D364" s="13" t="str">
        <f>"10"</f>
        <v>10</v>
      </c>
      <c r="E364" s="13" t="str">
        <f>"20210265110"</f>
        <v>20210265110</v>
      </c>
      <c r="F364" s="14" t="s">
        <v>394</v>
      </c>
      <c r="G364" s="15">
        <v>63</v>
      </c>
      <c r="H364" s="13">
        <v>76.2</v>
      </c>
      <c r="I364" s="13">
        <f t="shared" si="9"/>
        <v>68.28</v>
      </c>
    </row>
    <row r="365" s="1" customFormat="1" ht="14.25" spans="1:9">
      <c r="A365" s="13">
        <v>363</v>
      </c>
      <c r="B365" s="13" t="s">
        <v>384</v>
      </c>
      <c r="C365" s="13" t="str">
        <f>"52"</f>
        <v>52</v>
      </c>
      <c r="D365" s="13" t="str">
        <f>"23"</f>
        <v>23</v>
      </c>
      <c r="E365" s="13" t="str">
        <f>"20210265223"</f>
        <v>20210265223</v>
      </c>
      <c r="F365" s="14" t="s">
        <v>395</v>
      </c>
      <c r="G365" s="15">
        <v>65.4</v>
      </c>
      <c r="H365" s="13">
        <v>70.4</v>
      </c>
      <c r="I365" s="13">
        <f t="shared" si="9"/>
        <v>67.4</v>
      </c>
    </row>
    <row r="366" s="1" customFormat="1" ht="14.25" spans="1:9">
      <c r="A366" s="13">
        <v>364</v>
      </c>
      <c r="B366" s="13" t="s">
        <v>384</v>
      </c>
      <c r="C366" s="13" t="str">
        <f>"51"</f>
        <v>51</v>
      </c>
      <c r="D366" s="13" t="str">
        <f>"24"</f>
        <v>24</v>
      </c>
      <c r="E366" s="13" t="str">
        <f>"20210265124"</f>
        <v>20210265124</v>
      </c>
      <c r="F366" s="14" t="s">
        <v>396</v>
      </c>
      <c r="G366" s="15">
        <v>61.9</v>
      </c>
      <c r="H366" s="13">
        <v>74.6</v>
      </c>
      <c r="I366" s="13">
        <f t="shared" si="9"/>
        <v>66.98</v>
      </c>
    </row>
    <row r="367" s="1" customFormat="1" ht="14.25" spans="1:9">
      <c r="A367" s="13">
        <v>365</v>
      </c>
      <c r="B367" s="13" t="s">
        <v>384</v>
      </c>
      <c r="C367" s="13" t="str">
        <f>"52"</f>
        <v>52</v>
      </c>
      <c r="D367" s="13" t="str">
        <f>"26"</f>
        <v>26</v>
      </c>
      <c r="E367" s="13" t="str">
        <f>"20210265226"</f>
        <v>20210265226</v>
      </c>
      <c r="F367" s="14" t="s">
        <v>397</v>
      </c>
      <c r="G367" s="15">
        <v>64.1</v>
      </c>
      <c r="H367" s="13">
        <v>71.2</v>
      </c>
      <c r="I367" s="13">
        <f t="shared" si="9"/>
        <v>66.94</v>
      </c>
    </row>
    <row r="368" s="1" customFormat="1" ht="14.25" spans="1:9">
      <c r="A368" s="13">
        <v>366</v>
      </c>
      <c r="B368" s="13" t="s">
        <v>384</v>
      </c>
      <c r="C368" s="13" t="str">
        <f>"51"</f>
        <v>51</v>
      </c>
      <c r="D368" s="13" t="str">
        <f>"18"</f>
        <v>18</v>
      </c>
      <c r="E368" s="13" t="str">
        <f>"20210265118"</f>
        <v>20210265118</v>
      </c>
      <c r="F368" s="14" t="s">
        <v>398</v>
      </c>
      <c r="G368" s="15">
        <v>60.95</v>
      </c>
      <c r="H368" s="13">
        <v>73.4</v>
      </c>
      <c r="I368" s="13">
        <f t="shared" si="9"/>
        <v>65.93</v>
      </c>
    </row>
    <row r="369" s="1" customFormat="1" ht="14.25" spans="1:9">
      <c r="A369" s="13">
        <v>367</v>
      </c>
      <c r="B369" s="13" t="s">
        <v>384</v>
      </c>
      <c r="C369" s="13" t="str">
        <f>"52"</f>
        <v>52</v>
      </c>
      <c r="D369" s="13" t="str">
        <f>"08"</f>
        <v>08</v>
      </c>
      <c r="E369" s="13" t="str">
        <f>"20210265208"</f>
        <v>20210265208</v>
      </c>
      <c r="F369" s="14" t="s">
        <v>399</v>
      </c>
      <c r="G369" s="15">
        <v>62.65</v>
      </c>
      <c r="H369" s="13">
        <v>69</v>
      </c>
      <c r="I369" s="13">
        <f t="shared" si="9"/>
        <v>65.19</v>
      </c>
    </row>
    <row r="370" s="1" customFormat="1" ht="14.25" spans="1:9">
      <c r="A370" s="13">
        <v>368</v>
      </c>
      <c r="B370" s="13" t="s">
        <v>384</v>
      </c>
      <c r="C370" s="13" t="str">
        <f>"52"</f>
        <v>52</v>
      </c>
      <c r="D370" s="13" t="str">
        <f>"19"</f>
        <v>19</v>
      </c>
      <c r="E370" s="13" t="str">
        <f>"20210265219"</f>
        <v>20210265219</v>
      </c>
      <c r="F370" s="14" t="s">
        <v>400</v>
      </c>
      <c r="G370" s="15">
        <v>58.45</v>
      </c>
      <c r="H370" s="13">
        <v>74.4</v>
      </c>
      <c r="I370" s="13">
        <f t="shared" si="9"/>
        <v>64.83</v>
      </c>
    </row>
    <row r="371" s="1" customFormat="1" ht="14.25" spans="1:9">
      <c r="A371" s="13">
        <v>369</v>
      </c>
      <c r="B371" s="13" t="s">
        <v>401</v>
      </c>
      <c r="C371" s="13" t="str">
        <f>"54"</f>
        <v>54</v>
      </c>
      <c r="D371" s="13" t="str">
        <f>"11"</f>
        <v>11</v>
      </c>
      <c r="E371" s="13" t="str">
        <f>"20210275411"</f>
        <v>20210275411</v>
      </c>
      <c r="F371" s="14" t="s">
        <v>402</v>
      </c>
      <c r="G371" s="15">
        <v>82.6</v>
      </c>
      <c r="H371" s="13">
        <v>74.6</v>
      </c>
      <c r="I371" s="13">
        <f t="shared" si="9"/>
        <v>79.4</v>
      </c>
    </row>
    <row r="372" s="1" customFormat="1" ht="14.25" spans="1:9">
      <c r="A372" s="13">
        <v>370</v>
      </c>
      <c r="B372" s="13" t="s">
        <v>401</v>
      </c>
      <c r="C372" s="13" t="str">
        <f>"52"</f>
        <v>52</v>
      </c>
      <c r="D372" s="13" t="str">
        <f>"30"</f>
        <v>30</v>
      </c>
      <c r="E372" s="13" t="str">
        <f>"20210275230"</f>
        <v>20210275230</v>
      </c>
      <c r="F372" s="14" t="s">
        <v>403</v>
      </c>
      <c r="G372" s="15">
        <v>73.1</v>
      </c>
      <c r="H372" s="13">
        <v>75.4</v>
      </c>
      <c r="I372" s="13">
        <f t="shared" si="9"/>
        <v>74.02</v>
      </c>
    </row>
    <row r="373" s="1" customFormat="1" ht="14.25" spans="1:9">
      <c r="A373" s="13">
        <v>371</v>
      </c>
      <c r="B373" s="13" t="s">
        <v>401</v>
      </c>
      <c r="C373" s="13" t="str">
        <f>"53"</f>
        <v>53</v>
      </c>
      <c r="D373" s="13" t="str">
        <f>"19"</f>
        <v>19</v>
      </c>
      <c r="E373" s="13" t="str">
        <f>"20210275319"</f>
        <v>20210275319</v>
      </c>
      <c r="F373" s="14" t="s">
        <v>404</v>
      </c>
      <c r="G373" s="15">
        <v>69</v>
      </c>
      <c r="H373" s="13">
        <v>78</v>
      </c>
      <c r="I373" s="13">
        <f t="shared" si="9"/>
        <v>72.6</v>
      </c>
    </row>
    <row r="374" s="1" customFormat="1" ht="14.25" spans="1:9">
      <c r="A374" s="13">
        <v>372</v>
      </c>
      <c r="B374" s="13" t="s">
        <v>401</v>
      </c>
      <c r="C374" s="13" t="str">
        <f>"54"</f>
        <v>54</v>
      </c>
      <c r="D374" s="13" t="str">
        <f>"03"</f>
        <v>03</v>
      </c>
      <c r="E374" s="13" t="str">
        <f>"20210275403"</f>
        <v>20210275403</v>
      </c>
      <c r="F374" s="14" t="s">
        <v>405</v>
      </c>
      <c r="G374" s="15">
        <v>67.8</v>
      </c>
      <c r="H374" s="13">
        <v>79.3</v>
      </c>
      <c r="I374" s="13">
        <f t="shared" si="9"/>
        <v>72.4</v>
      </c>
    </row>
    <row r="375" s="1" customFormat="1" ht="14.25" spans="1:9">
      <c r="A375" s="13">
        <v>373</v>
      </c>
      <c r="B375" s="13" t="s">
        <v>401</v>
      </c>
      <c r="C375" s="13" t="str">
        <f>"54"</f>
        <v>54</v>
      </c>
      <c r="D375" s="13" t="str">
        <f>"01"</f>
        <v>01</v>
      </c>
      <c r="E375" s="13" t="str">
        <f>"20210275401"</f>
        <v>20210275401</v>
      </c>
      <c r="F375" s="14" t="s">
        <v>406</v>
      </c>
      <c r="G375" s="15">
        <v>69.55</v>
      </c>
      <c r="H375" s="13">
        <v>76.2</v>
      </c>
      <c r="I375" s="13">
        <f t="shared" si="9"/>
        <v>72.21</v>
      </c>
    </row>
    <row r="376" s="1" customFormat="1" ht="14.25" spans="1:9">
      <c r="A376" s="13">
        <v>374</v>
      </c>
      <c r="B376" s="13" t="s">
        <v>401</v>
      </c>
      <c r="C376" s="13" t="str">
        <f>"53"</f>
        <v>53</v>
      </c>
      <c r="D376" s="13" t="str">
        <f>"09"</f>
        <v>09</v>
      </c>
      <c r="E376" s="13" t="str">
        <f>"20210275309"</f>
        <v>20210275309</v>
      </c>
      <c r="F376" s="14" t="s">
        <v>407</v>
      </c>
      <c r="G376" s="15">
        <v>65.1</v>
      </c>
      <c r="H376" s="13">
        <v>82.3</v>
      </c>
      <c r="I376" s="13">
        <f t="shared" si="9"/>
        <v>71.98</v>
      </c>
    </row>
    <row r="377" s="1" customFormat="1" ht="14.25" spans="1:9">
      <c r="A377" s="13">
        <v>375</v>
      </c>
      <c r="B377" s="13" t="s">
        <v>401</v>
      </c>
      <c r="C377" s="13" t="str">
        <f>"54"</f>
        <v>54</v>
      </c>
      <c r="D377" s="13" t="str">
        <f>"06"</f>
        <v>06</v>
      </c>
      <c r="E377" s="13" t="str">
        <f>"20210275406"</f>
        <v>20210275406</v>
      </c>
      <c r="F377" s="14" t="s">
        <v>408</v>
      </c>
      <c r="G377" s="15">
        <v>65.3</v>
      </c>
      <c r="H377" s="13">
        <v>77.7</v>
      </c>
      <c r="I377" s="13">
        <f t="shared" si="9"/>
        <v>70.26</v>
      </c>
    </row>
    <row r="378" s="1" customFormat="1" ht="14.25" spans="1:9">
      <c r="A378" s="13">
        <v>376</v>
      </c>
      <c r="B378" s="13" t="s">
        <v>401</v>
      </c>
      <c r="C378" s="13" t="str">
        <f>"53"</f>
        <v>53</v>
      </c>
      <c r="D378" s="13" t="str">
        <f>"17"</f>
        <v>17</v>
      </c>
      <c r="E378" s="13" t="str">
        <f>"20210275317"</f>
        <v>20210275317</v>
      </c>
      <c r="F378" s="14" t="s">
        <v>409</v>
      </c>
      <c r="G378" s="15">
        <v>62.9</v>
      </c>
      <c r="H378" s="13">
        <v>78.6</v>
      </c>
      <c r="I378" s="13">
        <f t="shared" si="9"/>
        <v>69.18</v>
      </c>
    </row>
    <row r="379" s="1" customFormat="1" ht="14.25" spans="1:9">
      <c r="A379" s="13">
        <v>377</v>
      </c>
      <c r="B379" s="13" t="s">
        <v>401</v>
      </c>
      <c r="C379" s="13" t="str">
        <f>"52"</f>
        <v>52</v>
      </c>
      <c r="D379" s="13" t="str">
        <f>"28"</f>
        <v>28</v>
      </c>
      <c r="E379" s="13" t="str">
        <f>"20210275228"</f>
        <v>20210275228</v>
      </c>
      <c r="F379" s="14" t="s">
        <v>410</v>
      </c>
      <c r="G379" s="15">
        <v>59.95</v>
      </c>
      <c r="H379" s="13">
        <v>81.6</v>
      </c>
      <c r="I379" s="13">
        <f t="shared" ref="I379:I402" si="10">G379*0.6+H379*0.4</f>
        <v>68.61</v>
      </c>
    </row>
    <row r="380" s="1" customFormat="1" ht="14.25" spans="1:9">
      <c r="A380" s="13">
        <v>378</v>
      </c>
      <c r="B380" s="13" t="s">
        <v>401</v>
      </c>
      <c r="C380" s="13" t="str">
        <f>"53"</f>
        <v>53</v>
      </c>
      <c r="D380" s="13" t="str">
        <f>"26"</f>
        <v>26</v>
      </c>
      <c r="E380" s="13" t="str">
        <f>"20210275326"</f>
        <v>20210275326</v>
      </c>
      <c r="F380" s="14" t="s">
        <v>411</v>
      </c>
      <c r="G380" s="15">
        <v>63.9</v>
      </c>
      <c r="H380" s="13">
        <v>72.2</v>
      </c>
      <c r="I380" s="13">
        <f t="shared" si="10"/>
        <v>67.22</v>
      </c>
    </row>
    <row r="381" s="1" customFormat="1" ht="14.25" spans="1:9">
      <c r="A381" s="13">
        <v>379</v>
      </c>
      <c r="B381" s="13" t="s">
        <v>401</v>
      </c>
      <c r="C381" s="13" t="str">
        <f>"54"</f>
        <v>54</v>
      </c>
      <c r="D381" s="13" t="str">
        <f>"17"</f>
        <v>17</v>
      </c>
      <c r="E381" s="13" t="str">
        <f>"20210275417"</f>
        <v>20210275417</v>
      </c>
      <c r="F381" s="14" t="s">
        <v>412</v>
      </c>
      <c r="G381" s="15">
        <v>58.15</v>
      </c>
      <c r="H381" s="13">
        <v>76.7</v>
      </c>
      <c r="I381" s="13">
        <f t="shared" si="10"/>
        <v>65.57</v>
      </c>
    </row>
    <row r="382" s="1" customFormat="1" ht="14.25" spans="1:9">
      <c r="A382" s="13">
        <v>380</v>
      </c>
      <c r="B382" s="13" t="s">
        <v>401</v>
      </c>
      <c r="C382" s="13" t="str">
        <f>"54"</f>
        <v>54</v>
      </c>
      <c r="D382" s="13" t="str">
        <f>"07"</f>
        <v>07</v>
      </c>
      <c r="E382" s="13" t="str">
        <f>"20210275407"</f>
        <v>20210275407</v>
      </c>
      <c r="F382" s="14" t="s">
        <v>413</v>
      </c>
      <c r="G382" s="15">
        <v>53.5</v>
      </c>
      <c r="H382" s="13">
        <v>83.6</v>
      </c>
      <c r="I382" s="13">
        <f t="shared" si="10"/>
        <v>65.54</v>
      </c>
    </row>
    <row r="383" s="1" customFormat="1" ht="14.25" spans="1:9">
      <c r="A383" s="13">
        <v>381</v>
      </c>
      <c r="B383" s="13" t="s">
        <v>401</v>
      </c>
      <c r="C383" s="13" t="str">
        <f>"54"</f>
        <v>54</v>
      </c>
      <c r="D383" s="13" t="str">
        <f>"14"</f>
        <v>14</v>
      </c>
      <c r="E383" s="13" t="str">
        <f>"20210275414"</f>
        <v>20210275414</v>
      </c>
      <c r="F383" s="14" t="s">
        <v>414</v>
      </c>
      <c r="G383" s="15">
        <v>50.6</v>
      </c>
      <c r="H383" s="13">
        <v>87.1</v>
      </c>
      <c r="I383" s="13">
        <f t="shared" si="10"/>
        <v>65.2</v>
      </c>
    </row>
    <row r="384" s="1" customFormat="1" ht="14.25" spans="1:9">
      <c r="A384" s="13">
        <v>382</v>
      </c>
      <c r="B384" s="13" t="s">
        <v>401</v>
      </c>
      <c r="C384" s="13" t="str">
        <f>"53"</f>
        <v>53</v>
      </c>
      <c r="D384" s="13" t="str">
        <f>"13"</f>
        <v>13</v>
      </c>
      <c r="E384" s="13" t="str">
        <f>"20210275313"</f>
        <v>20210275313</v>
      </c>
      <c r="F384" s="14" t="s">
        <v>415</v>
      </c>
      <c r="G384" s="15">
        <v>55.3</v>
      </c>
      <c r="H384" s="13">
        <v>77.4</v>
      </c>
      <c r="I384" s="13">
        <f t="shared" si="10"/>
        <v>64.14</v>
      </c>
    </row>
    <row r="385" s="1" customFormat="1" ht="14.25" spans="1:9">
      <c r="A385" s="13">
        <v>383</v>
      </c>
      <c r="B385" s="13" t="s">
        <v>401</v>
      </c>
      <c r="C385" s="13" t="str">
        <f>"54"</f>
        <v>54</v>
      </c>
      <c r="D385" s="13" t="str">
        <f>"10"</f>
        <v>10</v>
      </c>
      <c r="E385" s="13" t="str">
        <f>"20210275410"</f>
        <v>20210275410</v>
      </c>
      <c r="F385" s="13" t="s">
        <v>416</v>
      </c>
      <c r="G385" s="15">
        <v>62.3</v>
      </c>
      <c r="H385" s="13">
        <v>64.2</v>
      </c>
      <c r="I385" s="13">
        <f t="shared" si="10"/>
        <v>63.06</v>
      </c>
    </row>
    <row r="386" s="2" customFormat="1" ht="14.25" spans="1:16372">
      <c r="A386" s="13">
        <v>384</v>
      </c>
      <c r="B386" s="16" t="s">
        <v>401</v>
      </c>
      <c r="C386" s="16" t="str">
        <f>"54"</f>
        <v>54</v>
      </c>
      <c r="D386" s="16" t="str">
        <f>"19"</f>
        <v>19</v>
      </c>
      <c r="E386" s="16" t="str">
        <f>"20210275419"</f>
        <v>20210275419</v>
      </c>
      <c r="F386" s="16" t="s">
        <v>417</v>
      </c>
      <c r="G386" s="18">
        <v>59.1</v>
      </c>
      <c r="H386" s="16">
        <v>66.8</v>
      </c>
      <c r="I386" s="16">
        <f t="shared" si="10"/>
        <v>62.18</v>
      </c>
      <c r="XDZ386" s="24"/>
      <c r="XEA386" s="24"/>
      <c r="XEB386" s="24"/>
      <c r="XEC386" s="24"/>
      <c r="XED386" s="24"/>
      <c r="XEE386" s="24"/>
      <c r="XEF386" s="24"/>
      <c r="XEG386" s="24"/>
      <c r="XEH386" s="24"/>
      <c r="XEI386" s="24"/>
      <c r="XEJ386" s="24"/>
      <c r="XEK386" s="24"/>
      <c r="XEL386" s="24"/>
      <c r="XEM386" s="24"/>
      <c r="XEN386" s="24"/>
      <c r="XEO386" s="24"/>
      <c r="XEP386" s="24"/>
      <c r="XEQ386" s="24"/>
      <c r="XER386" s="24"/>
    </row>
    <row r="387" s="1" customFormat="1" ht="14.25" spans="1:9">
      <c r="A387" s="13">
        <v>385</v>
      </c>
      <c r="B387" s="13" t="s">
        <v>418</v>
      </c>
      <c r="C387" s="13" t="str">
        <f>"54"</f>
        <v>54</v>
      </c>
      <c r="D387" s="13" t="str">
        <f>"27"</f>
        <v>27</v>
      </c>
      <c r="E387" s="13" t="str">
        <f>"20210285427"</f>
        <v>20210285427</v>
      </c>
      <c r="F387" s="13" t="s">
        <v>419</v>
      </c>
      <c r="G387" s="15">
        <v>80</v>
      </c>
      <c r="H387" s="13">
        <v>84.4</v>
      </c>
      <c r="I387" s="13">
        <f t="shared" si="10"/>
        <v>81.76</v>
      </c>
    </row>
    <row r="388" s="1" customFormat="1" ht="14.25" spans="1:9">
      <c r="A388" s="13">
        <v>386</v>
      </c>
      <c r="B388" s="13" t="s">
        <v>418</v>
      </c>
      <c r="C388" s="13" t="str">
        <f>"54"</f>
        <v>54</v>
      </c>
      <c r="D388" s="13" t="str">
        <f>"29"</f>
        <v>29</v>
      </c>
      <c r="E388" s="13" t="str">
        <f>"20210285429"</f>
        <v>20210285429</v>
      </c>
      <c r="F388" s="13" t="s">
        <v>420</v>
      </c>
      <c r="G388" s="15">
        <v>81.3</v>
      </c>
      <c r="H388" s="13">
        <v>79.8</v>
      </c>
      <c r="I388" s="13">
        <f t="shared" si="10"/>
        <v>80.7</v>
      </c>
    </row>
    <row r="389" s="1" customFormat="1" ht="14.25" spans="1:9">
      <c r="A389" s="13">
        <v>387</v>
      </c>
      <c r="B389" s="13" t="s">
        <v>418</v>
      </c>
      <c r="C389" s="13" t="str">
        <f>"55"</f>
        <v>55</v>
      </c>
      <c r="D389" s="13" t="str">
        <f>"25"</f>
        <v>25</v>
      </c>
      <c r="E389" s="13" t="str">
        <f>"20210285525"</f>
        <v>20210285525</v>
      </c>
      <c r="F389" s="13" t="s">
        <v>421</v>
      </c>
      <c r="G389" s="15">
        <v>82.5</v>
      </c>
      <c r="H389" s="13">
        <v>76</v>
      </c>
      <c r="I389" s="13">
        <f t="shared" si="10"/>
        <v>79.9</v>
      </c>
    </row>
    <row r="390" s="1" customFormat="1" ht="14.25" spans="1:9">
      <c r="A390" s="13">
        <v>388</v>
      </c>
      <c r="B390" s="13" t="s">
        <v>418</v>
      </c>
      <c r="C390" s="13" t="str">
        <f>"54"</f>
        <v>54</v>
      </c>
      <c r="D390" s="13" t="str">
        <f>"26"</f>
        <v>26</v>
      </c>
      <c r="E390" s="13" t="str">
        <f>"20210285426"</f>
        <v>20210285426</v>
      </c>
      <c r="F390" s="13" t="s">
        <v>422</v>
      </c>
      <c r="G390" s="15">
        <v>73.2</v>
      </c>
      <c r="H390" s="13">
        <v>73</v>
      </c>
      <c r="I390" s="13">
        <f t="shared" si="10"/>
        <v>73.12</v>
      </c>
    </row>
    <row r="391" s="1" customFormat="1" ht="14.25" spans="1:9">
      <c r="A391" s="13">
        <v>389</v>
      </c>
      <c r="B391" s="13" t="s">
        <v>418</v>
      </c>
      <c r="C391" s="13" t="str">
        <f>"54"</f>
        <v>54</v>
      </c>
      <c r="D391" s="13" t="str">
        <f>"20"</f>
        <v>20</v>
      </c>
      <c r="E391" s="13" t="str">
        <f>"20210285420"</f>
        <v>20210285420</v>
      </c>
      <c r="F391" s="13" t="s">
        <v>423</v>
      </c>
      <c r="G391" s="15">
        <v>68.55</v>
      </c>
      <c r="H391" s="13">
        <v>79.2</v>
      </c>
      <c r="I391" s="13">
        <f t="shared" si="10"/>
        <v>72.81</v>
      </c>
    </row>
    <row r="392" s="1" customFormat="1" ht="14.25" spans="1:9">
      <c r="A392" s="13">
        <v>390</v>
      </c>
      <c r="B392" s="13" t="s">
        <v>418</v>
      </c>
      <c r="C392" s="13" t="str">
        <f>"55"</f>
        <v>55</v>
      </c>
      <c r="D392" s="13" t="str">
        <f>"18"</f>
        <v>18</v>
      </c>
      <c r="E392" s="13" t="str">
        <f>"20210285518"</f>
        <v>20210285518</v>
      </c>
      <c r="F392" s="13" t="s">
        <v>424</v>
      </c>
      <c r="G392" s="15">
        <v>67.25</v>
      </c>
      <c r="H392" s="13">
        <v>80</v>
      </c>
      <c r="I392" s="13">
        <f t="shared" si="10"/>
        <v>72.35</v>
      </c>
    </row>
    <row r="393" s="1" customFormat="1" ht="14.25" spans="1:9">
      <c r="A393" s="13">
        <v>391</v>
      </c>
      <c r="B393" s="13" t="s">
        <v>418</v>
      </c>
      <c r="C393" s="13" t="str">
        <f>"54"</f>
        <v>54</v>
      </c>
      <c r="D393" s="13" t="str">
        <f>"21"</f>
        <v>21</v>
      </c>
      <c r="E393" s="13" t="str">
        <f>"20210285421"</f>
        <v>20210285421</v>
      </c>
      <c r="F393" s="13" t="s">
        <v>425</v>
      </c>
      <c r="G393" s="15">
        <v>65</v>
      </c>
      <c r="H393" s="13">
        <v>81.4</v>
      </c>
      <c r="I393" s="13">
        <f t="shared" si="10"/>
        <v>71.56</v>
      </c>
    </row>
    <row r="394" s="1" customFormat="1" ht="14.25" spans="1:9">
      <c r="A394" s="13">
        <v>392</v>
      </c>
      <c r="B394" s="13" t="s">
        <v>418</v>
      </c>
      <c r="C394" s="13" t="str">
        <f>"54"</f>
        <v>54</v>
      </c>
      <c r="D394" s="13" t="str">
        <f>"30"</f>
        <v>30</v>
      </c>
      <c r="E394" s="13" t="str">
        <f>"20210285430"</f>
        <v>20210285430</v>
      </c>
      <c r="F394" s="13" t="s">
        <v>426</v>
      </c>
      <c r="G394" s="15">
        <v>64.2</v>
      </c>
      <c r="H394" s="13">
        <v>75</v>
      </c>
      <c r="I394" s="13">
        <f t="shared" si="10"/>
        <v>68.52</v>
      </c>
    </row>
    <row r="395" s="1" customFormat="1" ht="14.25" spans="1:9">
      <c r="A395" s="13">
        <v>393</v>
      </c>
      <c r="B395" s="13" t="s">
        <v>418</v>
      </c>
      <c r="C395" s="13" t="str">
        <f t="shared" ref="C395:C402" si="11">"55"</f>
        <v>55</v>
      </c>
      <c r="D395" s="13" t="str">
        <f>"01"</f>
        <v>01</v>
      </c>
      <c r="E395" s="13" t="str">
        <f>"20210285501"</f>
        <v>20210285501</v>
      </c>
      <c r="F395" s="13" t="s">
        <v>427</v>
      </c>
      <c r="G395" s="15">
        <v>60.75</v>
      </c>
      <c r="H395" s="13">
        <v>80</v>
      </c>
      <c r="I395" s="13">
        <f t="shared" si="10"/>
        <v>68.45</v>
      </c>
    </row>
    <row r="396" s="1" customFormat="1" ht="14.25" spans="1:9">
      <c r="A396" s="13">
        <v>394</v>
      </c>
      <c r="B396" s="13" t="s">
        <v>418</v>
      </c>
      <c r="C396" s="13" t="str">
        <f t="shared" si="11"/>
        <v>55</v>
      </c>
      <c r="D396" s="13" t="str">
        <f>"23"</f>
        <v>23</v>
      </c>
      <c r="E396" s="13" t="str">
        <f>"20210285523"</f>
        <v>20210285523</v>
      </c>
      <c r="F396" s="13" t="s">
        <v>428</v>
      </c>
      <c r="G396" s="15">
        <v>56.75</v>
      </c>
      <c r="H396" s="13">
        <v>82.6</v>
      </c>
      <c r="I396" s="13">
        <f t="shared" si="10"/>
        <v>67.09</v>
      </c>
    </row>
    <row r="397" s="1" customFormat="1" ht="14.25" spans="1:9">
      <c r="A397" s="13">
        <v>395</v>
      </c>
      <c r="B397" s="13" t="s">
        <v>418</v>
      </c>
      <c r="C397" s="13" t="str">
        <f t="shared" si="11"/>
        <v>55</v>
      </c>
      <c r="D397" s="13" t="str">
        <f>"05"</f>
        <v>05</v>
      </c>
      <c r="E397" s="13" t="str">
        <f>"20210285505"</f>
        <v>20210285505</v>
      </c>
      <c r="F397" s="13" t="s">
        <v>429</v>
      </c>
      <c r="G397" s="15">
        <v>58.7</v>
      </c>
      <c r="H397" s="13">
        <v>79.6</v>
      </c>
      <c r="I397" s="13">
        <f t="shared" si="10"/>
        <v>67.06</v>
      </c>
    </row>
    <row r="398" s="1" customFormat="1" ht="14.25" spans="1:9">
      <c r="A398" s="13">
        <v>396</v>
      </c>
      <c r="B398" s="13" t="s">
        <v>418</v>
      </c>
      <c r="C398" s="13" t="str">
        <f t="shared" si="11"/>
        <v>55</v>
      </c>
      <c r="D398" s="13" t="str">
        <f>"15"</f>
        <v>15</v>
      </c>
      <c r="E398" s="13" t="str">
        <f>"20210285515"</f>
        <v>20210285515</v>
      </c>
      <c r="F398" s="13" t="s">
        <v>430</v>
      </c>
      <c r="G398" s="15">
        <v>56.95</v>
      </c>
      <c r="H398" s="13">
        <v>80</v>
      </c>
      <c r="I398" s="13">
        <f t="shared" si="10"/>
        <v>66.17</v>
      </c>
    </row>
    <row r="399" s="1" customFormat="1" ht="14.25" spans="1:9">
      <c r="A399" s="13">
        <v>397</v>
      </c>
      <c r="B399" s="13" t="s">
        <v>418</v>
      </c>
      <c r="C399" s="13" t="str">
        <f t="shared" si="11"/>
        <v>55</v>
      </c>
      <c r="D399" s="13" t="str">
        <f>"32"</f>
        <v>32</v>
      </c>
      <c r="E399" s="13" t="str">
        <f>"20210285532"</f>
        <v>20210285532</v>
      </c>
      <c r="F399" s="13" t="s">
        <v>431</v>
      </c>
      <c r="G399" s="15">
        <v>60.25</v>
      </c>
      <c r="H399" s="13">
        <v>69</v>
      </c>
      <c r="I399" s="13">
        <f t="shared" si="10"/>
        <v>63.75</v>
      </c>
    </row>
    <row r="400" s="2" customFormat="1" ht="14.25" spans="1:16372">
      <c r="A400" s="13">
        <v>398</v>
      </c>
      <c r="B400" s="16" t="s">
        <v>418</v>
      </c>
      <c r="C400" s="16" t="str">
        <f t="shared" si="11"/>
        <v>55</v>
      </c>
      <c r="D400" s="16" t="str">
        <f>"30"</f>
        <v>30</v>
      </c>
      <c r="E400" s="16" t="str">
        <f>"20210285530"</f>
        <v>20210285530</v>
      </c>
      <c r="F400" s="16" t="s">
        <v>432</v>
      </c>
      <c r="G400" s="18">
        <v>52.8</v>
      </c>
      <c r="H400" s="16">
        <v>79.2</v>
      </c>
      <c r="I400" s="16">
        <f t="shared" si="10"/>
        <v>63.36</v>
      </c>
      <c r="XDZ400" s="24"/>
      <c r="XEA400" s="24"/>
      <c r="XEB400" s="24"/>
      <c r="XEC400" s="24"/>
      <c r="XED400" s="24"/>
      <c r="XEE400" s="24"/>
      <c r="XEF400" s="24"/>
      <c r="XEG400" s="24"/>
      <c r="XEH400" s="24"/>
      <c r="XEI400" s="24"/>
      <c r="XEJ400" s="24"/>
      <c r="XEK400" s="24"/>
      <c r="XEL400" s="24"/>
      <c r="XEM400" s="24"/>
      <c r="XEN400" s="24"/>
      <c r="XEO400" s="24"/>
      <c r="XEP400" s="24"/>
      <c r="XEQ400" s="24"/>
      <c r="XER400" s="24"/>
    </row>
    <row r="401" s="2" customFormat="1" ht="14.25" spans="1:16372">
      <c r="A401" s="13">
        <v>399</v>
      </c>
      <c r="B401" s="16" t="s">
        <v>418</v>
      </c>
      <c r="C401" s="16" t="str">
        <f t="shared" si="11"/>
        <v>55</v>
      </c>
      <c r="D401" s="16" t="str">
        <f>"17"</f>
        <v>17</v>
      </c>
      <c r="E401" s="16" t="str">
        <f>"20210285517"</f>
        <v>20210285517</v>
      </c>
      <c r="F401" s="16" t="s">
        <v>433</v>
      </c>
      <c r="G401" s="18">
        <v>57.35</v>
      </c>
      <c r="H401" s="16">
        <v>69.8</v>
      </c>
      <c r="I401" s="16">
        <f t="shared" si="10"/>
        <v>62.33</v>
      </c>
      <c r="XDZ401" s="24"/>
      <c r="XEA401" s="24"/>
      <c r="XEB401" s="24"/>
      <c r="XEC401" s="24"/>
      <c r="XED401" s="24"/>
      <c r="XEE401" s="24"/>
      <c r="XEF401" s="24"/>
      <c r="XEG401" s="24"/>
      <c r="XEH401" s="24"/>
      <c r="XEI401" s="24"/>
      <c r="XEJ401" s="24"/>
      <c r="XEK401" s="24"/>
      <c r="XEL401" s="24"/>
      <c r="XEM401" s="24"/>
      <c r="XEN401" s="24"/>
      <c r="XEO401" s="24"/>
      <c r="XEP401" s="24"/>
      <c r="XEQ401" s="24"/>
      <c r="XER401" s="24"/>
    </row>
    <row r="402" s="2" customFormat="1" ht="14.25" spans="1:16372">
      <c r="A402" s="13">
        <v>400</v>
      </c>
      <c r="B402" s="16" t="s">
        <v>418</v>
      </c>
      <c r="C402" s="16" t="str">
        <f t="shared" si="11"/>
        <v>55</v>
      </c>
      <c r="D402" s="16" t="str">
        <f>"10"</f>
        <v>10</v>
      </c>
      <c r="E402" s="16" t="str">
        <f>"20210285510"</f>
        <v>20210285510</v>
      </c>
      <c r="F402" s="16" t="s">
        <v>434</v>
      </c>
      <c r="G402" s="18">
        <v>50.95</v>
      </c>
      <c r="H402" s="16">
        <v>73</v>
      </c>
      <c r="I402" s="16">
        <f t="shared" si="10"/>
        <v>59.77</v>
      </c>
      <c r="XDZ402" s="24"/>
      <c r="XEA402" s="24"/>
      <c r="XEB402" s="24"/>
      <c r="XEC402" s="24"/>
      <c r="XED402" s="24"/>
      <c r="XEE402" s="24"/>
      <c r="XEF402" s="24"/>
      <c r="XEG402" s="24"/>
      <c r="XEH402" s="24"/>
      <c r="XEI402" s="24"/>
      <c r="XEJ402" s="24"/>
      <c r="XEK402" s="24"/>
      <c r="XEL402" s="24"/>
      <c r="XEM402" s="24"/>
      <c r="XEN402" s="24"/>
      <c r="XEO402" s="24"/>
      <c r="XEP402" s="24"/>
      <c r="XEQ402" s="24"/>
      <c r="XER402" s="24"/>
    </row>
  </sheetData>
  <sortState ref="3:412">
    <sortCondition ref="B3:B412"/>
  </sortState>
  <mergeCells count="1">
    <mergeCell ref="A1:I1"/>
  </mergeCells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408"/>
  <sheetViews>
    <sheetView workbookViewId="0">
      <selection activeCell="A3" sqref="A3:A408"/>
    </sheetView>
  </sheetViews>
  <sheetFormatPr defaultColWidth="9" defaultRowHeight="13.5"/>
  <cols>
    <col min="1" max="1" width="5.75" style="1" customWidth="1"/>
    <col min="2" max="2" width="9" style="1"/>
    <col min="3" max="4" width="8" style="1" customWidth="1"/>
    <col min="5" max="5" width="12.875" style="1" customWidth="1"/>
    <col min="6" max="6" width="9" style="5"/>
    <col min="7" max="7" width="10" style="1" customWidth="1"/>
    <col min="8" max="9" width="9" style="1"/>
    <col min="10" max="10" width="10.375" style="1" customWidth="1"/>
    <col min="11" max="16372" width="9" style="1"/>
    <col min="16373" max="16384" width="9" style="6"/>
  </cols>
  <sheetData>
    <row r="1" s="1" customFormat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6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8" t="s">
        <v>9</v>
      </c>
    </row>
    <row r="3" s="1" customFormat="1" ht="14.25" spans="1:9">
      <c r="A3" s="13">
        <v>1</v>
      </c>
      <c r="B3" s="13" t="s">
        <v>10</v>
      </c>
      <c r="C3" s="13" t="str">
        <f t="shared" ref="C3:C10" si="0">"02"</f>
        <v>02</v>
      </c>
      <c r="D3" s="13" t="str">
        <f>"15"</f>
        <v>15</v>
      </c>
      <c r="E3" s="13" t="str">
        <f>"20210010215"</f>
        <v>20210010215</v>
      </c>
      <c r="F3" s="14" t="s">
        <v>11</v>
      </c>
      <c r="G3" s="15">
        <v>73.9</v>
      </c>
      <c r="H3" s="13">
        <v>84.9</v>
      </c>
      <c r="I3" s="13">
        <f t="shared" ref="I3:I66" si="1">G3*0.6+H3*0.4</f>
        <v>78.3</v>
      </c>
    </row>
    <row r="4" s="1" customFormat="1" ht="14.25" spans="1:9">
      <c r="A4" s="13">
        <v>2</v>
      </c>
      <c r="B4" s="13" t="s">
        <v>10</v>
      </c>
      <c r="C4" s="13" t="str">
        <f t="shared" ref="C4:C6" si="2">"01"</f>
        <v>01</v>
      </c>
      <c r="D4" s="13" t="str">
        <f>"27"</f>
        <v>27</v>
      </c>
      <c r="E4" s="13" t="str">
        <f>"20210010127"</f>
        <v>20210010127</v>
      </c>
      <c r="F4" s="14" t="s">
        <v>12</v>
      </c>
      <c r="G4" s="15">
        <v>75.8</v>
      </c>
      <c r="H4" s="13">
        <v>77.2</v>
      </c>
      <c r="I4" s="13">
        <f t="shared" si="1"/>
        <v>76.36</v>
      </c>
    </row>
    <row r="5" s="1" customFormat="1" ht="14.25" spans="1:9">
      <c r="A5" s="13">
        <v>3</v>
      </c>
      <c r="B5" s="13" t="s">
        <v>10</v>
      </c>
      <c r="C5" s="13" t="str">
        <f t="shared" si="2"/>
        <v>01</v>
      </c>
      <c r="D5" s="13" t="str">
        <f>"28"</f>
        <v>28</v>
      </c>
      <c r="E5" s="13" t="str">
        <f>"20210010128"</f>
        <v>20210010128</v>
      </c>
      <c r="F5" s="14" t="s">
        <v>13</v>
      </c>
      <c r="G5" s="15">
        <v>78</v>
      </c>
      <c r="H5" s="13">
        <v>73.8</v>
      </c>
      <c r="I5" s="13">
        <f t="shared" si="1"/>
        <v>76.32</v>
      </c>
    </row>
    <row r="6" s="1" customFormat="1" ht="14.25" spans="1:9">
      <c r="A6" s="13">
        <v>4</v>
      </c>
      <c r="B6" s="13" t="s">
        <v>10</v>
      </c>
      <c r="C6" s="13" t="str">
        <f t="shared" si="2"/>
        <v>01</v>
      </c>
      <c r="D6" s="13" t="str">
        <f>"03"</f>
        <v>03</v>
      </c>
      <c r="E6" s="13" t="str">
        <f>"20210010103"</f>
        <v>20210010103</v>
      </c>
      <c r="F6" s="14" t="s">
        <v>14</v>
      </c>
      <c r="G6" s="15">
        <v>66.35</v>
      </c>
      <c r="H6" s="13">
        <v>86.8</v>
      </c>
      <c r="I6" s="13">
        <f t="shared" si="1"/>
        <v>74.53</v>
      </c>
    </row>
    <row r="7" s="1" customFormat="1" ht="14.25" spans="1:9">
      <c r="A7" s="13">
        <v>5</v>
      </c>
      <c r="B7" s="13" t="s">
        <v>10</v>
      </c>
      <c r="C7" s="13" t="str">
        <f t="shared" si="0"/>
        <v>02</v>
      </c>
      <c r="D7" s="13" t="str">
        <f>"01"</f>
        <v>01</v>
      </c>
      <c r="E7" s="13" t="str">
        <f>"20210010201"</f>
        <v>20210010201</v>
      </c>
      <c r="F7" s="14" t="s">
        <v>15</v>
      </c>
      <c r="G7" s="15">
        <v>70.15</v>
      </c>
      <c r="H7" s="13">
        <v>62.6</v>
      </c>
      <c r="I7" s="13">
        <f t="shared" si="1"/>
        <v>67.13</v>
      </c>
    </row>
    <row r="8" s="1" customFormat="1" ht="14.25" spans="1:9">
      <c r="A8" s="13">
        <v>6</v>
      </c>
      <c r="B8" s="13" t="s">
        <v>10</v>
      </c>
      <c r="C8" s="13" t="str">
        <f t="shared" si="0"/>
        <v>02</v>
      </c>
      <c r="D8" s="13" t="str">
        <f>"19"</f>
        <v>19</v>
      </c>
      <c r="E8" s="13" t="str">
        <f>"20210010219"</f>
        <v>20210010219</v>
      </c>
      <c r="F8" s="14" t="s">
        <v>16</v>
      </c>
      <c r="G8" s="15">
        <v>63.05</v>
      </c>
      <c r="H8" s="13">
        <v>73.2</v>
      </c>
      <c r="I8" s="13">
        <f t="shared" si="1"/>
        <v>67.11</v>
      </c>
    </row>
    <row r="9" s="1" customFormat="1" ht="14.25" spans="1:9">
      <c r="A9" s="13">
        <v>7</v>
      </c>
      <c r="B9" s="13" t="s">
        <v>10</v>
      </c>
      <c r="C9" s="13" t="str">
        <f t="shared" si="0"/>
        <v>02</v>
      </c>
      <c r="D9" s="13" t="str">
        <f>"09"</f>
        <v>09</v>
      </c>
      <c r="E9" s="13" t="str">
        <f>"20210010209"</f>
        <v>20210010209</v>
      </c>
      <c r="F9" s="14" t="s">
        <v>17</v>
      </c>
      <c r="G9" s="15">
        <v>56.9</v>
      </c>
      <c r="H9" s="13">
        <v>80.2</v>
      </c>
      <c r="I9" s="13">
        <f t="shared" si="1"/>
        <v>66.22</v>
      </c>
    </row>
    <row r="10" s="1" customFormat="1" ht="14.25" spans="1:9">
      <c r="A10" s="13">
        <v>8</v>
      </c>
      <c r="B10" s="13" t="s">
        <v>10</v>
      </c>
      <c r="C10" s="13" t="str">
        <f t="shared" si="0"/>
        <v>02</v>
      </c>
      <c r="D10" s="13" t="str">
        <f>"25"</f>
        <v>25</v>
      </c>
      <c r="E10" s="13" t="str">
        <f>"20210010225"</f>
        <v>20210010225</v>
      </c>
      <c r="F10" s="14" t="s">
        <v>18</v>
      </c>
      <c r="G10" s="15">
        <v>54.05</v>
      </c>
      <c r="H10" s="13">
        <v>80.2</v>
      </c>
      <c r="I10" s="13">
        <f t="shared" si="1"/>
        <v>64.51</v>
      </c>
    </row>
    <row r="11" s="1" customFormat="1" ht="14.25" spans="1:9">
      <c r="A11" s="13">
        <v>9</v>
      </c>
      <c r="B11" s="13" t="s">
        <v>10</v>
      </c>
      <c r="C11" s="13" t="str">
        <f>"01"</f>
        <v>01</v>
      </c>
      <c r="D11" s="13" t="str">
        <f>"21"</f>
        <v>21</v>
      </c>
      <c r="E11" s="13" t="str">
        <f>"20210010121"</f>
        <v>20210010121</v>
      </c>
      <c r="F11" s="14" t="s">
        <v>19</v>
      </c>
      <c r="G11" s="15">
        <v>50.8</v>
      </c>
      <c r="H11" s="13">
        <v>79</v>
      </c>
      <c r="I11" s="13">
        <f t="shared" si="1"/>
        <v>62.08</v>
      </c>
    </row>
    <row r="12" s="1" customFormat="1" ht="14.25" spans="1:9">
      <c r="A12" s="13">
        <v>10</v>
      </c>
      <c r="B12" s="13" t="s">
        <v>10</v>
      </c>
      <c r="C12" s="13" t="str">
        <f>"02"</f>
        <v>02</v>
      </c>
      <c r="D12" s="13" t="str">
        <f>"29"</f>
        <v>29</v>
      </c>
      <c r="E12" s="13" t="str">
        <f>"20210010229"</f>
        <v>20210010229</v>
      </c>
      <c r="F12" s="14" t="s">
        <v>20</v>
      </c>
      <c r="G12" s="15">
        <v>56.15</v>
      </c>
      <c r="H12" s="13">
        <v>70.8</v>
      </c>
      <c r="I12" s="13">
        <f t="shared" si="1"/>
        <v>62.01</v>
      </c>
    </row>
    <row r="13" s="2" customFormat="1" ht="14.25" spans="1:16372">
      <c r="A13" s="13">
        <v>11</v>
      </c>
      <c r="B13" s="16" t="s">
        <v>10</v>
      </c>
      <c r="C13" s="16" t="str">
        <f>"03"</f>
        <v>03</v>
      </c>
      <c r="D13" s="16" t="str">
        <f>"05"</f>
        <v>05</v>
      </c>
      <c r="E13" s="16" t="str">
        <f>"20210010305"</f>
        <v>20210010305</v>
      </c>
      <c r="F13" s="17" t="s">
        <v>21</v>
      </c>
      <c r="G13" s="18">
        <v>51.9</v>
      </c>
      <c r="H13" s="16">
        <v>61</v>
      </c>
      <c r="I13" s="16">
        <f t="shared" si="1"/>
        <v>55.54</v>
      </c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</row>
    <row r="14" s="1" customFormat="1" ht="14.25" spans="1:9">
      <c r="A14" s="13">
        <v>12</v>
      </c>
      <c r="B14" s="13" t="s">
        <v>22</v>
      </c>
      <c r="C14" s="13" t="str">
        <f>"05"</f>
        <v>05</v>
      </c>
      <c r="D14" s="13" t="str">
        <f>"02"</f>
        <v>02</v>
      </c>
      <c r="E14" s="13" t="str">
        <f>"20210020502"</f>
        <v>20210020502</v>
      </c>
      <c r="F14" s="14" t="s">
        <v>23</v>
      </c>
      <c r="G14" s="15">
        <v>81.2</v>
      </c>
      <c r="H14" s="13">
        <v>85.6</v>
      </c>
      <c r="I14" s="13">
        <f t="shared" si="1"/>
        <v>82.96</v>
      </c>
    </row>
    <row r="15" s="1" customFormat="1" ht="14.25" spans="1:9">
      <c r="A15" s="13">
        <v>13</v>
      </c>
      <c r="B15" s="13" t="s">
        <v>22</v>
      </c>
      <c r="C15" s="13" t="str">
        <f t="shared" ref="C15:C20" si="3">"04"</f>
        <v>04</v>
      </c>
      <c r="D15" s="13" t="str">
        <f>"16"</f>
        <v>16</v>
      </c>
      <c r="E15" s="13" t="str">
        <f>"20210020416"</f>
        <v>20210020416</v>
      </c>
      <c r="F15" s="14" t="s">
        <v>24</v>
      </c>
      <c r="G15" s="15">
        <v>84.5</v>
      </c>
      <c r="H15" s="13">
        <v>76</v>
      </c>
      <c r="I15" s="13">
        <f t="shared" si="1"/>
        <v>81.1</v>
      </c>
    </row>
    <row r="16" s="1" customFormat="1" ht="14.25" spans="1:9">
      <c r="A16" s="13">
        <v>14</v>
      </c>
      <c r="B16" s="13" t="s">
        <v>22</v>
      </c>
      <c r="C16" s="13" t="str">
        <f t="shared" si="3"/>
        <v>04</v>
      </c>
      <c r="D16" s="13" t="str">
        <f>"07"</f>
        <v>07</v>
      </c>
      <c r="E16" s="13" t="str">
        <f>"20210020407"</f>
        <v>20210020407</v>
      </c>
      <c r="F16" s="14" t="s">
        <v>25</v>
      </c>
      <c r="G16" s="15">
        <v>82.6</v>
      </c>
      <c r="H16" s="13">
        <v>78.2</v>
      </c>
      <c r="I16" s="13">
        <f t="shared" si="1"/>
        <v>80.84</v>
      </c>
    </row>
    <row r="17" s="1" customFormat="1" ht="14.25" spans="1:9">
      <c r="A17" s="13">
        <v>15</v>
      </c>
      <c r="B17" s="13" t="s">
        <v>22</v>
      </c>
      <c r="C17" s="13" t="str">
        <f t="shared" si="3"/>
        <v>04</v>
      </c>
      <c r="D17" s="13" t="str">
        <f>"04"</f>
        <v>04</v>
      </c>
      <c r="E17" s="13" t="str">
        <f>"20210020404"</f>
        <v>20210020404</v>
      </c>
      <c r="F17" s="14" t="s">
        <v>26</v>
      </c>
      <c r="G17" s="15">
        <v>77.8</v>
      </c>
      <c r="H17" s="13">
        <v>78</v>
      </c>
      <c r="I17" s="13">
        <f t="shared" si="1"/>
        <v>77.88</v>
      </c>
    </row>
    <row r="18" s="1" customFormat="1" ht="14.25" spans="1:9">
      <c r="A18" s="13">
        <v>16</v>
      </c>
      <c r="B18" s="13" t="s">
        <v>22</v>
      </c>
      <c r="C18" s="13" t="str">
        <f t="shared" si="3"/>
        <v>04</v>
      </c>
      <c r="D18" s="13" t="str">
        <f>"25"</f>
        <v>25</v>
      </c>
      <c r="E18" s="13" t="str">
        <f>"20210020425"</f>
        <v>20210020425</v>
      </c>
      <c r="F18" s="14" t="s">
        <v>27</v>
      </c>
      <c r="G18" s="15">
        <v>74.3</v>
      </c>
      <c r="H18" s="13">
        <v>81.8</v>
      </c>
      <c r="I18" s="13">
        <f t="shared" si="1"/>
        <v>77.3</v>
      </c>
    </row>
    <row r="19" s="1" customFormat="1" ht="14.25" spans="1:9">
      <c r="A19" s="13">
        <v>17</v>
      </c>
      <c r="B19" s="13" t="s">
        <v>22</v>
      </c>
      <c r="C19" s="13" t="str">
        <f t="shared" si="3"/>
        <v>04</v>
      </c>
      <c r="D19" s="13" t="str">
        <f>"08"</f>
        <v>08</v>
      </c>
      <c r="E19" s="13" t="str">
        <f>"20210020408"</f>
        <v>20210020408</v>
      </c>
      <c r="F19" s="14" t="s">
        <v>28</v>
      </c>
      <c r="G19" s="15">
        <v>76.2</v>
      </c>
      <c r="H19" s="13">
        <v>77.6</v>
      </c>
      <c r="I19" s="13">
        <f t="shared" si="1"/>
        <v>76.76</v>
      </c>
    </row>
    <row r="20" s="1" customFormat="1" ht="14.25" spans="1:9">
      <c r="A20" s="13">
        <v>18</v>
      </c>
      <c r="B20" s="13" t="s">
        <v>22</v>
      </c>
      <c r="C20" s="13" t="str">
        <f t="shared" si="3"/>
        <v>04</v>
      </c>
      <c r="D20" s="13" t="str">
        <f>"09"</f>
        <v>09</v>
      </c>
      <c r="E20" s="13" t="str">
        <f>"20210020409"</f>
        <v>20210020409</v>
      </c>
      <c r="F20" s="14" t="s">
        <v>29</v>
      </c>
      <c r="G20" s="15">
        <v>74.8</v>
      </c>
      <c r="H20" s="13">
        <v>74.6</v>
      </c>
      <c r="I20" s="13">
        <f t="shared" si="1"/>
        <v>74.72</v>
      </c>
    </row>
    <row r="21" s="1" customFormat="1" ht="14.25" spans="1:9">
      <c r="A21" s="13">
        <v>19</v>
      </c>
      <c r="B21" s="13" t="s">
        <v>22</v>
      </c>
      <c r="C21" s="13" t="str">
        <f>"03"</f>
        <v>03</v>
      </c>
      <c r="D21" s="13" t="str">
        <f>"13"</f>
        <v>13</v>
      </c>
      <c r="E21" s="13" t="str">
        <f>"20210020313"</f>
        <v>20210020313</v>
      </c>
      <c r="F21" s="14" t="s">
        <v>30</v>
      </c>
      <c r="G21" s="15">
        <v>66.1</v>
      </c>
      <c r="H21" s="13">
        <v>77.6</v>
      </c>
      <c r="I21" s="13">
        <f t="shared" si="1"/>
        <v>70.7</v>
      </c>
    </row>
    <row r="22" s="1" customFormat="1" ht="14.25" spans="1:9">
      <c r="A22" s="13">
        <v>20</v>
      </c>
      <c r="B22" s="13" t="s">
        <v>22</v>
      </c>
      <c r="C22" s="13" t="str">
        <f>"03"</f>
        <v>03</v>
      </c>
      <c r="D22" s="13" t="str">
        <f>"08"</f>
        <v>08</v>
      </c>
      <c r="E22" s="13" t="str">
        <f>"20210020308"</f>
        <v>20210020308</v>
      </c>
      <c r="F22" s="14" t="s">
        <v>31</v>
      </c>
      <c r="G22" s="15">
        <v>64.8</v>
      </c>
      <c r="H22" s="13">
        <v>78.8</v>
      </c>
      <c r="I22" s="13">
        <f t="shared" si="1"/>
        <v>70.4</v>
      </c>
    </row>
    <row r="23" s="2" customFormat="1" ht="14.25" spans="1:16372">
      <c r="A23" s="13">
        <v>21</v>
      </c>
      <c r="B23" s="16" t="s">
        <v>22</v>
      </c>
      <c r="C23" s="16" t="str">
        <f t="shared" ref="C23:C28" si="4">"04"</f>
        <v>04</v>
      </c>
      <c r="D23" s="16" t="str">
        <f>"27"</f>
        <v>27</v>
      </c>
      <c r="E23" s="16" t="str">
        <f>"20210020427"</f>
        <v>20210020427</v>
      </c>
      <c r="F23" s="17" t="s">
        <v>32</v>
      </c>
      <c r="G23" s="18">
        <v>67.3</v>
      </c>
      <c r="H23" s="16">
        <v>73.6</v>
      </c>
      <c r="I23" s="16">
        <f t="shared" si="1"/>
        <v>69.82</v>
      </c>
      <c r="XDZ23" s="24"/>
      <c r="XEA23" s="24"/>
      <c r="XEB23" s="24"/>
      <c r="XEC23" s="24"/>
      <c r="XED23" s="24"/>
      <c r="XEE23" s="24"/>
      <c r="XEF23" s="24"/>
      <c r="XEG23" s="24"/>
      <c r="XEH23" s="24"/>
      <c r="XEI23" s="24"/>
      <c r="XEJ23" s="24"/>
      <c r="XEK23" s="24"/>
      <c r="XEL23" s="24"/>
      <c r="XEM23" s="24"/>
      <c r="XEN23" s="24"/>
      <c r="XEO23" s="24"/>
      <c r="XEP23" s="24"/>
      <c r="XEQ23" s="24"/>
      <c r="XER23" s="24"/>
    </row>
    <row r="24" s="2" customFormat="1" ht="14.25" spans="1:16372">
      <c r="A24" s="13">
        <v>22</v>
      </c>
      <c r="B24" s="16" t="s">
        <v>22</v>
      </c>
      <c r="C24" s="16" t="str">
        <f>"05"</f>
        <v>05</v>
      </c>
      <c r="D24" s="16" t="str">
        <f>"05"</f>
        <v>05</v>
      </c>
      <c r="E24" s="16" t="str">
        <f>"20210020505"</f>
        <v>20210020505</v>
      </c>
      <c r="F24" s="17" t="s">
        <v>33</v>
      </c>
      <c r="G24" s="18">
        <v>63.9</v>
      </c>
      <c r="H24" s="16">
        <v>78</v>
      </c>
      <c r="I24" s="16">
        <f t="shared" si="1"/>
        <v>69.54</v>
      </c>
      <c r="XDZ24" s="24"/>
      <c r="XEA24" s="24"/>
      <c r="XEB24" s="24"/>
      <c r="XEC24" s="24"/>
      <c r="XED24" s="24"/>
      <c r="XEE24" s="24"/>
      <c r="XEF24" s="24"/>
      <c r="XEG24" s="24"/>
      <c r="XEH24" s="24"/>
      <c r="XEI24" s="24"/>
      <c r="XEJ24" s="24"/>
      <c r="XEK24" s="24"/>
      <c r="XEL24" s="24"/>
      <c r="XEM24" s="24"/>
      <c r="XEN24" s="24"/>
      <c r="XEO24" s="24"/>
      <c r="XEP24" s="24"/>
      <c r="XEQ24" s="24"/>
      <c r="XER24" s="24"/>
    </row>
    <row r="25" s="2" customFormat="1" ht="14.25" spans="1:16372">
      <c r="A25" s="13">
        <v>23</v>
      </c>
      <c r="B25" s="16" t="s">
        <v>22</v>
      </c>
      <c r="C25" s="16" t="str">
        <f t="shared" si="4"/>
        <v>04</v>
      </c>
      <c r="D25" s="16" t="str">
        <f>"14"</f>
        <v>14</v>
      </c>
      <c r="E25" s="16" t="str">
        <f>"20210020414"</f>
        <v>20210020414</v>
      </c>
      <c r="F25" s="17" t="s">
        <v>34</v>
      </c>
      <c r="G25" s="18">
        <v>60.3</v>
      </c>
      <c r="H25" s="16">
        <v>82.4</v>
      </c>
      <c r="I25" s="16">
        <f t="shared" si="1"/>
        <v>69.14</v>
      </c>
      <c r="XDZ25" s="24"/>
      <c r="XEA25" s="24"/>
      <c r="XEB25" s="24"/>
      <c r="XEC25" s="24"/>
      <c r="XED25" s="24"/>
      <c r="XEE25" s="24"/>
      <c r="XEF25" s="24"/>
      <c r="XEG25" s="24"/>
      <c r="XEH25" s="24"/>
      <c r="XEI25" s="24"/>
      <c r="XEJ25" s="24"/>
      <c r="XEK25" s="24"/>
      <c r="XEL25" s="24"/>
      <c r="XEM25" s="24"/>
      <c r="XEN25" s="24"/>
      <c r="XEO25" s="24"/>
      <c r="XEP25" s="24"/>
      <c r="XEQ25" s="24"/>
      <c r="XER25" s="24"/>
    </row>
    <row r="26" s="2" customFormat="1" ht="14.25" spans="1:16372">
      <c r="A26" s="13">
        <v>24</v>
      </c>
      <c r="B26" s="16" t="s">
        <v>22</v>
      </c>
      <c r="C26" s="16" t="str">
        <f t="shared" si="4"/>
        <v>04</v>
      </c>
      <c r="D26" s="16" t="str">
        <f>"13"</f>
        <v>13</v>
      </c>
      <c r="E26" s="16" t="str">
        <f>"20210020413"</f>
        <v>20210020413</v>
      </c>
      <c r="F26" s="17" t="s">
        <v>35</v>
      </c>
      <c r="G26" s="18">
        <v>64.8</v>
      </c>
      <c r="H26" s="16">
        <v>74</v>
      </c>
      <c r="I26" s="16">
        <f t="shared" si="1"/>
        <v>68.48</v>
      </c>
      <c r="XDZ26" s="24"/>
      <c r="XEA26" s="24"/>
      <c r="XEB26" s="24"/>
      <c r="XEC26" s="24"/>
      <c r="XED26" s="24"/>
      <c r="XEE26" s="24"/>
      <c r="XEF26" s="24"/>
      <c r="XEG26" s="24"/>
      <c r="XEH26" s="24"/>
      <c r="XEI26" s="24"/>
      <c r="XEJ26" s="24"/>
      <c r="XEK26" s="24"/>
      <c r="XEL26" s="24"/>
      <c r="XEM26" s="24"/>
      <c r="XEN26" s="24"/>
      <c r="XEO26" s="24"/>
      <c r="XEP26" s="24"/>
      <c r="XEQ26" s="24"/>
      <c r="XER26" s="24"/>
    </row>
    <row r="27" s="2" customFormat="1" ht="14.25" spans="1:16372">
      <c r="A27" s="13">
        <v>25</v>
      </c>
      <c r="B27" s="16" t="s">
        <v>22</v>
      </c>
      <c r="C27" s="16" t="str">
        <f t="shared" si="4"/>
        <v>04</v>
      </c>
      <c r="D27" s="16" t="str">
        <f>"03"</f>
        <v>03</v>
      </c>
      <c r="E27" s="16" t="str">
        <f>"20210020403"</f>
        <v>20210020403</v>
      </c>
      <c r="F27" s="17" t="s">
        <v>36</v>
      </c>
      <c r="G27" s="18">
        <v>63</v>
      </c>
      <c r="H27" s="16">
        <v>71.4</v>
      </c>
      <c r="I27" s="16">
        <f t="shared" si="1"/>
        <v>66.36</v>
      </c>
      <c r="XDZ27" s="24"/>
      <c r="XEA27" s="24"/>
      <c r="XEB27" s="24"/>
      <c r="XEC27" s="24"/>
      <c r="XED27" s="24"/>
      <c r="XEE27" s="24"/>
      <c r="XEF27" s="24"/>
      <c r="XEG27" s="24"/>
      <c r="XEH27" s="24"/>
      <c r="XEI27" s="24"/>
      <c r="XEJ27" s="24"/>
      <c r="XEK27" s="24"/>
      <c r="XEL27" s="24"/>
      <c r="XEM27" s="24"/>
      <c r="XEN27" s="24"/>
      <c r="XEO27" s="24"/>
      <c r="XEP27" s="24"/>
      <c r="XEQ27" s="24"/>
      <c r="XER27" s="24"/>
    </row>
    <row r="28" s="3" customFormat="1" ht="20" customHeight="1" spans="1:16363">
      <c r="A28" s="13">
        <v>26</v>
      </c>
      <c r="B28" s="19" t="s">
        <v>22</v>
      </c>
      <c r="C28" s="19" t="str">
        <f t="shared" si="4"/>
        <v>04</v>
      </c>
      <c r="D28" s="19" t="str">
        <f>"17"</f>
        <v>17</v>
      </c>
      <c r="E28" s="19" t="str">
        <f>"20210020417"</f>
        <v>20210020417</v>
      </c>
      <c r="F28" s="20" t="s">
        <v>37</v>
      </c>
      <c r="G28" s="21">
        <v>58.1</v>
      </c>
      <c r="H28" s="19">
        <v>76.2</v>
      </c>
      <c r="I28" s="19">
        <f t="shared" si="1"/>
        <v>65.34</v>
      </c>
      <c r="J28" s="22"/>
      <c r="XDV28" s="23"/>
      <c r="XDW28" s="23"/>
      <c r="XDX28" s="23"/>
      <c r="XDY28" s="23"/>
      <c r="XDZ28" s="23"/>
      <c r="XEA28" s="23"/>
      <c r="XEB28" s="23"/>
      <c r="XEC28" s="23"/>
      <c r="XED28" s="23"/>
      <c r="XEE28" s="23"/>
      <c r="XEF28" s="23"/>
      <c r="XEG28" s="23"/>
      <c r="XEH28" s="23"/>
      <c r="XEI28" s="23"/>
    </row>
    <row r="29" s="3" customFormat="1" ht="20" customHeight="1" spans="1:16363">
      <c r="A29" s="13">
        <v>27</v>
      </c>
      <c r="B29" s="19" t="s">
        <v>22</v>
      </c>
      <c r="C29" s="19" t="str">
        <f>"03"</f>
        <v>03</v>
      </c>
      <c r="D29" s="19" t="str">
        <f>"15"</f>
        <v>15</v>
      </c>
      <c r="E29" s="19" t="str">
        <f>"20210020315"</f>
        <v>20210020315</v>
      </c>
      <c r="F29" s="20" t="s">
        <v>38</v>
      </c>
      <c r="G29" s="21">
        <v>53.9</v>
      </c>
      <c r="H29" s="19">
        <v>78.8</v>
      </c>
      <c r="I29" s="19">
        <f t="shared" si="1"/>
        <v>63.86</v>
      </c>
      <c r="J29" s="22"/>
      <c r="XDV29" s="23"/>
      <c r="XDW29" s="23"/>
      <c r="XDX29" s="23"/>
      <c r="XDY29" s="23"/>
      <c r="XDZ29" s="23"/>
      <c r="XEA29" s="23"/>
      <c r="XEB29" s="23"/>
      <c r="XEC29" s="23"/>
      <c r="XED29" s="23"/>
      <c r="XEE29" s="23"/>
      <c r="XEF29" s="23"/>
      <c r="XEG29" s="23"/>
      <c r="XEH29" s="23"/>
      <c r="XEI29" s="23"/>
    </row>
    <row r="30" s="1" customFormat="1" ht="14.25" spans="1:9">
      <c r="A30" s="13">
        <v>28</v>
      </c>
      <c r="B30" s="13" t="s">
        <v>39</v>
      </c>
      <c r="C30" s="13" t="str">
        <f t="shared" ref="C30:C32" si="5">"05"</f>
        <v>05</v>
      </c>
      <c r="D30" s="13" t="str">
        <f>"25"</f>
        <v>25</v>
      </c>
      <c r="E30" s="13" t="str">
        <f>"20210030525"</f>
        <v>20210030525</v>
      </c>
      <c r="F30" s="14" t="s">
        <v>40</v>
      </c>
      <c r="G30" s="15">
        <v>84.2</v>
      </c>
      <c r="H30" s="13">
        <v>80.4</v>
      </c>
      <c r="I30" s="13">
        <f t="shared" si="1"/>
        <v>82.68</v>
      </c>
    </row>
    <row r="31" s="1" customFormat="1" ht="14.25" spans="1:9">
      <c r="A31" s="13">
        <v>29</v>
      </c>
      <c r="B31" s="13" t="s">
        <v>39</v>
      </c>
      <c r="C31" s="13" t="str">
        <f t="shared" si="5"/>
        <v>05</v>
      </c>
      <c r="D31" s="13" t="str">
        <f>"30"</f>
        <v>30</v>
      </c>
      <c r="E31" s="13" t="str">
        <f>"20210030530"</f>
        <v>20210030530</v>
      </c>
      <c r="F31" s="14" t="s">
        <v>41</v>
      </c>
      <c r="G31" s="15">
        <v>80.3</v>
      </c>
      <c r="H31" s="13">
        <v>80.6</v>
      </c>
      <c r="I31" s="13">
        <f t="shared" si="1"/>
        <v>80.42</v>
      </c>
    </row>
    <row r="32" s="1" customFormat="1" ht="14.25" spans="1:9">
      <c r="A32" s="13">
        <v>30</v>
      </c>
      <c r="B32" s="13" t="s">
        <v>39</v>
      </c>
      <c r="C32" s="13" t="str">
        <f t="shared" si="5"/>
        <v>05</v>
      </c>
      <c r="D32" s="13" t="str">
        <f>"19"</f>
        <v>19</v>
      </c>
      <c r="E32" s="13" t="str">
        <f>"20210030519"</f>
        <v>20210030519</v>
      </c>
      <c r="F32" s="14" t="s">
        <v>42</v>
      </c>
      <c r="G32" s="15">
        <v>77.5</v>
      </c>
      <c r="H32" s="13">
        <v>77.8</v>
      </c>
      <c r="I32" s="13">
        <f t="shared" si="1"/>
        <v>77.62</v>
      </c>
    </row>
    <row r="33" s="1" customFormat="1" ht="14.25" spans="1:9">
      <c r="A33" s="13">
        <v>31</v>
      </c>
      <c r="B33" s="13" t="s">
        <v>39</v>
      </c>
      <c r="C33" s="13" t="str">
        <f t="shared" ref="C33:C37" si="6">"06"</f>
        <v>06</v>
      </c>
      <c r="D33" s="13" t="str">
        <f>"29"</f>
        <v>29</v>
      </c>
      <c r="E33" s="13" t="str">
        <f>"20210030629"</f>
        <v>20210030629</v>
      </c>
      <c r="F33" s="14" t="s">
        <v>43</v>
      </c>
      <c r="G33" s="15">
        <v>73.3</v>
      </c>
      <c r="H33" s="13">
        <v>76.4</v>
      </c>
      <c r="I33" s="13">
        <f t="shared" si="1"/>
        <v>74.54</v>
      </c>
    </row>
    <row r="34" s="1" customFormat="1" ht="14.25" spans="1:9">
      <c r="A34" s="13">
        <v>32</v>
      </c>
      <c r="B34" s="13" t="s">
        <v>39</v>
      </c>
      <c r="C34" s="13" t="str">
        <f>"07"</f>
        <v>07</v>
      </c>
      <c r="D34" s="13" t="str">
        <f>"02"</f>
        <v>02</v>
      </c>
      <c r="E34" s="13" t="str">
        <f>"20210030702"</f>
        <v>20210030702</v>
      </c>
      <c r="F34" s="14" t="s">
        <v>44</v>
      </c>
      <c r="G34" s="15">
        <v>72.7</v>
      </c>
      <c r="H34" s="13">
        <v>77</v>
      </c>
      <c r="I34" s="13">
        <f t="shared" si="1"/>
        <v>74.42</v>
      </c>
    </row>
    <row r="35" s="1" customFormat="1" ht="14.25" spans="1:9">
      <c r="A35" s="13">
        <v>33</v>
      </c>
      <c r="B35" s="13" t="s">
        <v>39</v>
      </c>
      <c r="C35" s="13" t="str">
        <f t="shared" si="6"/>
        <v>06</v>
      </c>
      <c r="D35" s="13" t="str">
        <f>"17"</f>
        <v>17</v>
      </c>
      <c r="E35" s="13" t="str">
        <f>"20210030617"</f>
        <v>20210030617</v>
      </c>
      <c r="F35" s="14" t="s">
        <v>45</v>
      </c>
      <c r="G35" s="15">
        <v>69.5</v>
      </c>
      <c r="H35" s="13">
        <v>76</v>
      </c>
      <c r="I35" s="13">
        <f t="shared" si="1"/>
        <v>72.1</v>
      </c>
    </row>
    <row r="36" s="2" customFormat="1" ht="14.25" spans="1:16372">
      <c r="A36" s="13">
        <v>34</v>
      </c>
      <c r="B36" s="16" t="s">
        <v>39</v>
      </c>
      <c r="C36" s="16" t="str">
        <f t="shared" si="6"/>
        <v>06</v>
      </c>
      <c r="D36" s="16" t="str">
        <f>"21"</f>
        <v>21</v>
      </c>
      <c r="E36" s="16" t="str">
        <f>"20210030621"</f>
        <v>20210030621</v>
      </c>
      <c r="F36" s="17" t="s">
        <v>46</v>
      </c>
      <c r="G36" s="18">
        <v>71.1</v>
      </c>
      <c r="H36" s="16">
        <v>69.4</v>
      </c>
      <c r="I36" s="16">
        <f t="shared" si="1"/>
        <v>70.42</v>
      </c>
      <c r="XDZ36" s="24"/>
      <c r="XEA36" s="24"/>
      <c r="XEB36" s="24"/>
      <c r="XEC36" s="24"/>
      <c r="XED36" s="24"/>
      <c r="XEE36" s="24"/>
      <c r="XEF36" s="24"/>
      <c r="XEG36" s="24"/>
      <c r="XEH36" s="24"/>
      <c r="XEI36" s="24"/>
      <c r="XEJ36" s="24"/>
      <c r="XEK36" s="24"/>
      <c r="XEL36" s="24"/>
      <c r="XEM36" s="24"/>
      <c r="XEN36" s="24"/>
      <c r="XEO36" s="24"/>
      <c r="XEP36" s="24"/>
      <c r="XEQ36" s="24"/>
      <c r="XER36" s="24"/>
    </row>
    <row r="37" s="2" customFormat="1" ht="14.25" spans="1:16372">
      <c r="A37" s="13">
        <v>35</v>
      </c>
      <c r="B37" s="16" t="s">
        <v>39</v>
      </c>
      <c r="C37" s="16" t="str">
        <f t="shared" si="6"/>
        <v>06</v>
      </c>
      <c r="D37" s="16" t="str">
        <f>"18"</f>
        <v>18</v>
      </c>
      <c r="E37" s="16" t="str">
        <f>"20210030618"</f>
        <v>20210030618</v>
      </c>
      <c r="F37" s="17" t="s">
        <v>47</v>
      </c>
      <c r="G37" s="18">
        <v>62.5</v>
      </c>
      <c r="H37" s="16">
        <v>79.4</v>
      </c>
      <c r="I37" s="16">
        <f t="shared" si="1"/>
        <v>69.26</v>
      </c>
      <c r="XDZ37" s="24"/>
      <c r="XEA37" s="24"/>
      <c r="XEB37" s="24"/>
      <c r="XEC37" s="24"/>
      <c r="XED37" s="24"/>
      <c r="XEE37" s="24"/>
      <c r="XEF37" s="24"/>
      <c r="XEG37" s="24"/>
      <c r="XEH37" s="24"/>
      <c r="XEI37" s="24"/>
      <c r="XEJ37" s="24"/>
      <c r="XEK37" s="24"/>
      <c r="XEL37" s="24"/>
      <c r="XEM37" s="24"/>
      <c r="XEN37" s="24"/>
      <c r="XEO37" s="24"/>
      <c r="XEP37" s="24"/>
      <c r="XEQ37" s="24"/>
      <c r="XER37" s="24"/>
    </row>
    <row r="38" s="2" customFormat="1" ht="14.25" spans="1:16372">
      <c r="A38" s="13">
        <v>36</v>
      </c>
      <c r="B38" s="16" t="s">
        <v>39</v>
      </c>
      <c r="C38" s="16" t="str">
        <f>"07"</f>
        <v>07</v>
      </c>
      <c r="D38" s="16" t="str">
        <f>"15"</f>
        <v>15</v>
      </c>
      <c r="E38" s="16" t="str">
        <f>"20210030715"</f>
        <v>20210030715</v>
      </c>
      <c r="F38" s="17" t="s">
        <v>48</v>
      </c>
      <c r="G38" s="18">
        <v>63.2</v>
      </c>
      <c r="H38" s="16">
        <v>77.6</v>
      </c>
      <c r="I38" s="16">
        <f t="shared" si="1"/>
        <v>68.96</v>
      </c>
      <c r="XDZ38" s="24"/>
      <c r="XEA38" s="24"/>
      <c r="XEB38" s="24"/>
      <c r="XEC38" s="24"/>
      <c r="XED38" s="24"/>
      <c r="XEE38" s="24"/>
      <c r="XEF38" s="24"/>
      <c r="XEG38" s="24"/>
      <c r="XEH38" s="24"/>
      <c r="XEI38" s="24"/>
      <c r="XEJ38" s="24"/>
      <c r="XEK38" s="24"/>
      <c r="XEL38" s="24"/>
      <c r="XEM38" s="24"/>
      <c r="XEN38" s="24"/>
      <c r="XEO38" s="24"/>
      <c r="XEP38" s="24"/>
      <c r="XEQ38" s="24"/>
      <c r="XER38" s="24"/>
    </row>
    <row r="39" s="2" customFormat="1" ht="14.25" spans="1:16372">
      <c r="A39" s="13">
        <v>37</v>
      </c>
      <c r="B39" s="16" t="s">
        <v>39</v>
      </c>
      <c r="C39" s="16" t="str">
        <f>"06"</f>
        <v>06</v>
      </c>
      <c r="D39" s="16" t="str">
        <f>"19"</f>
        <v>19</v>
      </c>
      <c r="E39" s="16" t="str">
        <f>"20210030619"</f>
        <v>20210030619</v>
      </c>
      <c r="F39" s="17" t="s">
        <v>49</v>
      </c>
      <c r="G39" s="18">
        <v>59.05</v>
      </c>
      <c r="H39" s="16">
        <v>81.8</v>
      </c>
      <c r="I39" s="16">
        <f t="shared" si="1"/>
        <v>68.15</v>
      </c>
      <c r="XDZ39" s="24"/>
      <c r="XEA39" s="24"/>
      <c r="XEB39" s="24"/>
      <c r="XEC39" s="24"/>
      <c r="XED39" s="24"/>
      <c r="XEE39" s="24"/>
      <c r="XEF39" s="24"/>
      <c r="XEG39" s="24"/>
      <c r="XEH39" s="24"/>
      <c r="XEI39" s="24"/>
      <c r="XEJ39" s="24"/>
      <c r="XEK39" s="24"/>
      <c r="XEL39" s="24"/>
      <c r="XEM39" s="24"/>
      <c r="XEN39" s="24"/>
      <c r="XEO39" s="24"/>
      <c r="XEP39" s="24"/>
      <c r="XEQ39" s="24"/>
      <c r="XER39" s="24"/>
    </row>
    <row r="40" s="2" customFormat="1" ht="14.25" spans="1:16372">
      <c r="A40" s="13">
        <v>38</v>
      </c>
      <c r="B40" s="16" t="s">
        <v>39</v>
      </c>
      <c r="C40" s="16" t="str">
        <f>"05"</f>
        <v>05</v>
      </c>
      <c r="D40" s="16" t="str">
        <f>"24"</f>
        <v>24</v>
      </c>
      <c r="E40" s="16" t="str">
        <f>"20210030524"</f>
        <v>20210030524</v>
      </c>
      <c r="F40" s="17" t="s">
        <v>50</v>
      </c>
      <c r="G40" s="18">
        <v>62.9</v>
      </c>
      <c r="H40" s="16">
        <v>74</v>
      </c>
      <c r="I40" s="16">
        <f t="shared" si="1"/>
        <v>67.34</v>
      </c>
      <c r="XDZ40" s="24"/>
      <c r="XEA40" s="24"/>
      <c r="XEB40" s="24"/>
      <c r="XEC40" s="24"/>
      <c r="XED40" s="24"/>
      <c r="XEE40" s="24"/>
      <c r="XEF40" s="24"/>
      <c r="XEG40" s="24"/>
      <c r="XEH40" s="24"/>
      <c r="XEI40" s="24"/>
      <c r="XEJ40" s="24"/>
      <c r="XEK40" s="24"/>
      <c r="XEL40" s="24"/>
      <c r="XEM40" s="24"/>
      <c r="XEN40" s="24"/>
      <c r="XEO40" s="24"/>
      <c r="XEP40" s="24"/>
      <c r="XEQ40" s="24"/>
      <c r="XER40" s="24"/>
    </row>
    <row r="41" s="3" customFormat="1" ht="20" customHeight="1" spans="1:16363">
      <c r="A41" s="13">
        <v>39</v>
      </c>
      <c r="B41" s="19" t="s">
        <v>39</v>
      </c>
      <c r="C41" s="19" t="str">
        <f>"06"</f>
        <v>06</v>
      </c>
      <c r="D41" s="19" t="str">
        <f>"08"</f>
        <v>08</v>
      </c>
      <c r="E41" s="19" t="str">
        <f>"20210030608"</f>
        <v>20210030608</v>
      </c>
      <c r="F41" s="20" t="s">
        <v>51</v>
      </c>
      <c r="G41" s="21">
        <v>69.4</v>
      </c>
      <c r="H41" s="19">
        <v>62.8</v>
      </c>
      <c r="I41" s="19">
        <f t="shared" si="1"/>
        <v>66.76</v>
      </c>
      <c r="J41" s="22"/>
      <c r="XDV41" s="23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</row>
    <row r="42" s="3" customFormat="1" ht="20" customHeight="1" spans="1:16363">
      <c r="A42" s="13">
        <v>40</v>
      </c>
      <c r="B42" s="19" t="s">
        <v>39</v>
      </c>
      <c r="C42" s="19" t="str">
        <f>"07"</f>
        <v>07</v>
      </c>
      <c r="D42" s="19" t="str">
        <f>"18"</f>
        <v>18</v>
      </c>
      <c r="E42" s="19" t="str">
        <f>"20210030718"</f>
        <v>20210030718</v>
      </c>
      <c r="F42" s="20" t="s">
        <v>52</v>
      </c>
      <c r="G42" s="21">
        <v>61.4</v>
      </c>
      <c r="H42" s="19">
        <v>70.2</v>
      </c>
      <c r="I42" s="19">
        <f t="shared" si="1"/>
        <v>64.92</v>
      </c>
      <c r="J42" s="22"/>
      <c r="XDV42" s="23"/>
      <c r="XDW42" s="23"/>
      <c r="XDX42" s="23"/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</row>
    <row r="43" s="1" customFormat="1" ht="14.25" spans="1:9">
      <c r="A43" s="13">
        <v>41</v>
      </c>
      <c r="B43" s="13" t="s">
        <v>53</v>
      </c>
      <c r="C43" s="13" t="str">
        <f t="shared" ref="C43:C47" si="7">"08"</f>
        <v>08</v>
      </c>
      <c r="D43" s="13" t="str">
        <f>"12"</f>
        <v>12</v>
      </c>
      <c r="E43" s="13" t="str">
        <f>"20210040812"</f>
        <v>20210040812</v>
      </c>
      <c r="F43" s="14" t="s">
        <v>54</v>
      </c>
      <c r="G43" s="15">
        <v>82.4</v>
      </c>
      <c r="H43" s="13">
        <v>80.8</v>
      </c>
      <c r="I43" s="13">
        <f t="shared" si="1"/>
        <v>81.76</v>
      </c>
    </row>
    <row r="44" s="1" customFormat="1" ht="14.25" spans="1:9">
      <c r="A44" s="13">
        <v>42</v>
      </c>
      <c r="B44" s="13" t="s">
        <v>53</v>
      </c>
      <c r="C44" s="13" t="str">
        <f>"09"</f>
        <v>09</v>
      </c>
      <c r="D44" s="13" t="str">
        <f>"22"</f>
        <v>22</v>
      </c>
      <c r="E44" s="13" t="str">
        <f>"20210040922"</f>
        <v>20210040922</v>
      </c>
      <c r="F44" s="14" t="s">
        <v>55</v>
      </c>
      <c r="G44" s="15">
        <v>72.3</v>
      </c>
      <c r="H44" s="13">
        <v>78.2</v>
      </c>
      <c r="I44" s="13">
        <f t="shared" si="1"/>
        <v>74.66</v>
      </c>
    </row>
    <row r="45" s="1" customFormat="1" ht="14.25" spans="1:9">
      <c r="A45" s="13">
        <v>43</v>
      </c>
      <c r="B45" s="13" t="s">
        <v>53</v>
      </c>
      <c r="C45" s="13" t="str">
        <f t="shared" si="7"/>
        <v>08</v>
      </c>
      <c r="D45" s="13" t="str">
        <f>"29"</f>
        <v>29</v>
      </c>
      <c r="E45" s="13" t="str">
        <f>"20210040829"</f>
        <v>20210040829</v>
      </c>
      <c r="F45" s="14" t="s">
        <v>56</v>
      </c>
      <c r="G45" s="15">
        <v>69.2</v>
      </c>
      <c r="H45" s="13">
        <v>79</v>
      </c>
      <c r="I45" s="13">
        <f t="shared" si="1"/>
        <v>73.12</v>
      </c>
    </row>
    <row r="46" s="1" customFormat="1" ht="14.25" spans="1:9">
      <c r="A46" s="13">
        <v>44</v>
      </c>
      <c r="B46" s="13" t="s">
        <v>53</v>
      </c>
      <c r="C46" s="13" t="str">
        <f t="shared" ref="C46:C51" si="8">"09"</f>
        <v>09</v>
      </c>
      <c r="D46" s="13" t="str">
        <f>"08"</f>
        <v>08</v>
      </c>
      <c r="E46" s="13" t="str">
        <f>"20210040908"</f>
        <v>20210040908</v>
      </c>
      <c r="F46" s="14" t="s">
        <v>57</v>
      </c>
      <c r="G46" s="15">
        <v>69.65</v>
      </c>
      <c r="H46" s="13">
        <v>78</v>
      </c>
      <c r="I46" s="13">
        <f t="shared" si="1"/>
        <v>72.99</v>
      </c>
    </row>
    <row r="47" s="1" customFormat="1" ht="14.25" spans="1:9">
      <c r="A47" s="13">
        <v>45</v>
      </c>
      <c r="B47" s="13" t="s">
        <v>53</v>
      </c>
      <c r="C47" s="13" t="str">
        <f t="shared" si="7"/>
        <v>08</v>
      </c>
      <c r="D47" s="13" t="str">
        <f>"09"</f>
        <v>09</v>
      </c>
      <c r="E47" s="13" t="str">
        <f>"20210040809"</f>
        <v>20210040809</v>
      </c>
      <c r="F47" s="14" t="s">
        <v>58</v>
      </c>
      <c r="G47" s="15">
        <v>66.1</v>
      </c>
      <c r="H47" s="13">
        <v>80.6</v>
      </c>
      <c r="I47" s="13">
        <f t="shared" si="1"/>
        <v>71.9</v>
      </c>
    </row>
    <row r="48" s="1" customFormat="1" ht="14.25" spans="1:9">
      <c r="A48" s="13">
        <v>46</v>
      </c>
      <c r="B48" s="13" t="s">
        <v>53</v>
      </c>
      <c r="C48" s="13" t="str">
        <f>"10"</f>
        <v>10</v>
      </c>
      <c r="D48" s="13" t="str">
        <f>"01"</f>
        <v>01</v>
      </c>
      <c r="E48" s="13" t="str">
        <f>"20210041001"</f>
        <v>20210041001</v>
      </c>
      <c r="F48" s="14" t="s">
        <v>59</v>
      </c>
      <c r="G48" s="15">
        <v>70.9</v>
      </c>
      <c r="H48" s="13">
        <v>72.2</v>
      </c>
      <c r="I48" s="13">
        <f t="shared" si="1"/>
        <v>71.42</v>
      </c>
    </row>
    <row r="49" s="1" customFormat="1" ht="14.25" spans="1:9">
      <c r="A49" s="13">
        <v>47</v>
      </c>
      <c r="B49" s="13" t="s">
        <v>53</v>
      </c>
      <c r="C49" s="13" t="str">
        <f>"10"</f>
        <v>10</v>
      </c>
      <c r="D49" s="13" t="str">
        <f>"04"</f>
        <v>04</v>
      </c>
      <c r="E49" s="13" t="str">
        <f>"20210041004"</f>
        <v>20210041004</v>
      </c>
      <c r="F49" s="14" t="s">
        <v>60</v>
      </c>
      <c r="G49" s="15">
        <v>65.8</v>
      </c>
      <c r="H49" s="13">
        <v>79.6</v>
      </c>
      <c r="I49" s="13">
        <f t="shared" si="1"/>
        <v>71.32</v>
      </c>
    </row>
    <row r="50" s="1" customFormat="1" ht="14.25" spans="1:9">
      <c r="A50" s="13">
        <v>48</v>
      </c>
      <c r="B50" s="13" t="s">
        <v>53</v>
      </c>
      <c r="C50" s="13" t="str">
        <f t="shared" si="8"/>
        <v>09</v>
      </c>
      <c r="D50" s="13" t="str">
        <f>"01"</f>
        <v>01</v>
      </c>
      <c r="E50" s="13" t="str">
        <f>"20210040901"</f>
        <v>20210040901</v>
      </c>
      <c r="F50" s="14" t="s">
        <v>61</v>
      </c>
      <c r="G50" s="15">
        <v>67.4</v>
      </c>
      <c r="H50" s="13">
        <v>76.2</v>
      </c>
      <c r="I50" s="13">
        <f t="shared" si="1"/>
        <v>70.92</v>
      </c>
    </row>
    <row r="51" s="1" customFormat="1" ht="14.25" spans="1:9">
      <c r="A51" s="13">
        <v>49</v>
      </c>
      <c r="B51" s="13" t="s">
        <v>53</v>
      </c>
      <c r="C51" s="13" t="str">
        <f t="shared" si="8"/>
        <v>09</v>
      </c>
      <c r="D51" s="13" t="str">
        <f>"19"</f>
        <v>19</v>
      </c>
      <c r="E51" s="13" t="str">
        <f>"20210040919"</f>
        <v>20210040919</v>
      </c>
      <c r="F51" s="14" t="s">
        <v>62</v>
      </c>
      <c r="G51" s="15">
        <v>70.3</v>
      </c>
      <c r="H51" s="13">
        <v>69.4</v>
      </c>
      <c r="I51" s="13">
        <f t="shared" si="1"/>
        <v>69.94</v>
      </c>
    </row>
    <row r="52" s="1" customFormat="1" ht="14.25" spans="1:9">
      <c r="A52" s="13">
        <v>50</v>
      </c>
      <c r="B52" s="13" t="s">
        <v>53</v>
      </c>
      <c r="C52" s="13" t="str">
        <f t="shared" ref="C52:C56" si="9">"08"</f>
        <v>08</v>
      </c>
      <c r="D52" s="13" t="str">
        <f>"15"</f>
        <v>15</v>
      </c>
      <c r="E52" s="13" t="str">
        <f>"20210040815"</f>
        <v>20210040815</v>
      </c>
      <c r="F52" s="14" t="s">
        <v>63</v>
      </c>
      <c r="G52" s="15">
        <v>62.9</v>
      </c>
      <c r="H52" s="13">
        <v>79.4</v>
      </c>
      <c r="I52" s="13">
        <f t="shared" si="1"/>
        <v>69.5</v>
      </c>
    </row>
    <row r="53" s="1" customFormat="1" ht="14.25" spans="1:9">
      <c r="A53" s="13">
        <v>51</v>
      </c>
      <c r="B53" s="13" t="s">
        <v>53</v>
      </c>
      <c r="C53" s="13" t="str">
        <f>"09"</f>
        <v>09</v>
      </c>
      <c r="D53" s="13" t="str">
        <f>"29"</f>
        <v>29</v>
      </c>
      <c r="E53" s="13" t="str">
        <f>"20210040929"</f>
        <v>20210040929</v>
      </c>
      <c r="F53" s="14" t="s">
        <v>64</v>
      </c>
      <c r="G53" s="15">
        <v>72.4</v>
      </c>
      <c r="H53" s="13">
        <v>65</v>
      </c>
      <c r="I53" s="13">
        <f t="shared" si="1"/>
        <v>69.44</v>
      </c>
    </row>
    <row r="54" s="2" customFormat="1" ht="14.25" spans="1:16372">
      <c r="A54" s="13">
        <v>52</v>
      </c>
      <c r="B54" s="16" t="s">
        <v>53</v>
      </c>
      <c r="C54" s="16" t="str">
        <f>"09"</f>
        <v>09</v>
      </c>
      <c r="D54" s="16" t="str">
        <f>"21"</f>
        <v>21</v>
      </c>
      <c r="E54" s="16" t="str">
        <f>"20210040921"</f>
        <v>20210040921</v>
      </c>
      <c r="F54" s="17" t="s">
        <v>65</v>
      </c>
      <c r="G54" s="18">
        <v>63.3</v>
      </c>
      <c r="H54" s="16">
        <v>78</v>
      </c>
      <c r="I54" s="16">
        <f t="shared" si="1"/>
        <v>69.18</v>
      </c>
      <c r="XDZ54" s="24"/>
      <c r="XEA54" s="24"/>
      <c r="XEB54" s="24"/>
      <c r="XEC54" s="24"/>
      <c r="XED54" s="24"/>
      <c r="XEE54" s="24"/>
      <c r="XEF54" s="24"/>
      <c r="XEG54" s="24"/>
      <c r="XEH54" s="24"/>
      <c r="XEI54" s="24"/>
      <c r="XEJ54" s="24"/>
      <c r="XEK54" s="24"/>
      <c r="XEL54" s="24"/>
      <c r="XEM54" s="24"/>
      <c r="XEN54" s="24"/>
      <c r="XEO54" s="24"/>
      <c r="XEP54" s="24"/>
      <c r="XEQ54" s="24"/>
      <c r="XER54" s="24"/>
    </row>
    <row r="55" s="2" customFormat="1" ht="14.25" spans="1:16372">
      <c r="A55" s="13">
        <v>53</v>
      </c>
      <c r="B55" s="16" t="s">
        <v>53</v>
      </c>
      <c r="C55" s="16" t="str">
        <f t="shared" si="9"/>
        <v>08</v>
      </c>
      <c r="D55" s="16" t="str">
        <f>"20"</f>
        <v>20</v>
      </c>
      <c r="E55" s="16" t="str">
        <f>"20210040820"</f>
        <v>20210040820</v>
      </c>
      <c r="F55" s="17" t="s">
        <v>66</v>
      </c>
      <c r="G55" s="18">
        <v>63.2</v>
      </c>
      <c r="H55" s="16">
        <v>72.4</v>
      </c>
      <c r="I55" s="16">
        <f t="shared" si="1"/>
        <v>66.88</v>
      </c>
      <c r="XDZ55" s="24"/>
      <c r="XEA55" s="24"/>
      <c r="XEB55" s="24"/>
      <c r="XEC55" s="24"/>
      <c r="XED55" s="24"/>
      <c r="XEE55" s="24"/>
      <c r="XEF55" s="24"/>
      <c r="XEG55" s="24"/>
      <c r="XEH55" s="24"/>
      <c r="XEI55" s="24"/>
      <c r="XEJ55" s="24"/>
      <c r="XEK55" s="24"/>
      <c r="XEL55" s="24"/>
      <c r="XEM55" s="24"/>
      <c r="XEN55" s="24"/>
      <c r="XEO55" s="24"/>
      <c r="XEP55" s="24"/>
      <c r="XEQ55" s="24"/>
      <c r="XER55" s="24"/>
    </row>
    <row r="56" s="3" customFormat="1" ht="20" customHeight="1" spans="1:16363">
      <c r="A56" s="13">
        <v>54</v>
      </c>
      <c r="B56" s="19" t="s">
        <v>53</v>
      </c>
      <c r="C56" s="19" t="str">
        <f t="shared" si="9"/>
        <v>08</v>
      </c>
      <c r="D56" s="19" t="str">
        <f>"14"</f>
        <v>14</v>
      </c>
      <c r="E56" s="19" t="str">
        <f>"20210040814"</f>
        <v>20210040814</v>
      </c>
      <c r="F56" s="20" t="s">
        <v>67</v>
      </c>
      <c r="G56" s="21">
        <v>53.4</v>
      </c>
      <c r="H56" s="19">
        <v>80.8</v>
      </c>
      <c r="I56" s="19">
        <f t="shared" si="1"/>
        <v>64.36</v>
      </c>
      <c r="J56" s="22"/>
      <c r="XDV56" s="23"/>
      <c r="XDW56" s="23"/>
      <c r="XDX56" s="23"/>
      <c r="XDY56" s="23"/>
      <c r="XDZ56" s="23"/>
      <c r="XEA56" s="23"/>
      <c r="XEB56" s="23"/>
      <c r="XEC56" s="23"/>
      <c r="XED56" s="23"/>
      <c r="XEE56" s="23"/>
      <c r="XEF56" s="23"/>
      <c r="XEG56" s="23"/>
      <c r="XEH56" s="23"/>
      <c r="XEI56" s="23"/>
    </row>
    <row r="57" s="1" customFormat="1" ht="14.25" spans="1:9">
      <c r="A57" s="13">
        <v>55</v>
      </c>
      <c r="B57" s="13" t="s">
        <v>68</v>
      </c>
      <c r="C57" s="13" t="str">
        <f>"10"</f>
        <v>10</v>
      </c>
      <c r="D57" s="13" t="str">
        <f>"17"</f>
        <v>17</v>
      </c>
      <c r="E57" s="13" t="str">
        <f>"20210051017"</f>
        <v>20210051017</v>
      </c>
      <c r="F57" s="14" t="s">
        <v>69</v>
      </c>
      <c r="G57" s="15">
        <v>78.6</v>
      </c>
      <c r="H57" s="13">
        <v>74.4</v>
      </c>
      <c r="I57" s="13">
        <f t="shared" si="1"/>
        <v>76.92</v>
      </c>
    </row>
    <row r="58" s="1" customFormat="1" ht="14.25" spans="1:9">
      <c r="A58" s="13">
        <v>56</v>
      </c>
      <c r="B58" s="13" t="s">
        <v>68</v>
      </c>
      <c r="C58" s="13" t="str">
        <f t="shared" ref="C58:C63" si="10">"11"</f>
        <v>11</v>
      </c>
      <c r="D58" s="13" t="str">
        <f>"01"</f>
        <v>01</v>
      </c>
      <c r="E58" s="13" t="str">
        <f>"20210051101"</f>
        <v>20210051101</v>
      </c>
      <c r="F58" s="14" t="s">
        <v>70</v>
      </c>
      <c r="G58" s="15">
        <v>70.85</v>
      </c>
      <c r="H58" s="13">
        <v>82.8</v>
      </c>
      <c r="I58" s="13">
        <f t="shared" si="1"/>
        <v>75.63</v>
      </c>
    </row>
    <row r="59" s="1" customFormat="1" ht="14.25" spans="1:9">
      <c r="A59" s="13">
        <v>57</v>
      </c>
      <c r="B59" s="13" t="s">
        <v>68</v>
      </c>
      <c r="C59" s="13" t="str">
        <f t="shared" ref="C59:C61" si="11">"12"</f>
        <v>12</v>
      </c>
      <c r="D59" s="13" t="str">
        <f>"06"</f>
        <v>06</v>
      </c>
      <c r="E59" s="13" t="str">
        <f>"20210051206"</f>
        <v>20210051206</v>
      </c>
      <c r="F59" s="14" t="s">
        <v>71</v>
      </c>
      <c r="G59" s="15">
        <v>69.7</v>
      </c>
      <c r="H59" s="13">
        <v>84.4</v>
      </c>
      <c r="I59" s="13">
        <f t="shared" si="1"/>
        <v>75.58</v>
      </c>
    </row>
    <row r="60" s="1" customFormat="1" ht="14.25" spans="1:9">
      <c r="A60" s="13">
        <v>58</v>
      </c>
      <c r="B60" s="13" t="s">
        <v>68</v>
      </c>
      <c r="C60" s="13" t="str">
        <f t="shared" si="11"/>
        <v>12</v>
      </c>
      <c r="D60" s="13" t="str">
        <f>"05"</f>
        <v>05</v>
      </c>
      <c r="E60" s="13" t="str">
        <f>"20210051205"</f>
        <v>20210051205</v>
      </c>
      <c r="F60" s="14" t="s">
        <v>72</v>
      </c>
      <c r="G60" s="15">
        <v>72.1</v>
      </c>
      <c r="H60" s="13">
        <v>78</v>
      </c>
      <c r="I60" s="13">
        <f t="shared" si="1"/>
        <v>74.46</v>
      </c>
    </row>
    <row r="61" s="1" customFormat="1" ht="14.25" spans="1:9">
      <c r="A61" s="13">
        <v>59</v>
      </c>
      <c r="B61" s="13" t="s">
        <v>68</v>
      </c>
      <c r="C61" s="13" t="str">
        <f t="shared" si="11"/>
        <v>12</v>
      </c>
      <c r="D61" s="13" t="str">
        <f>"03"</f>
        <v>03</v>
      </c>
      <c r="E61" s="13" t="str">
        <f>"20210051203"</f>
        <v>20210051203</v>
      </c>
      <c r="F61" s="14" t="s">
        <v>73</v>
      </c>
      <c r="G61" s="15">
        <v>71.2</v>
      </c>
      <c r="H61" s="13">
        <v>78.2</v>
      </c>
      <c r="I61" s="13">
        <f t="shared" si="1"/>
        <v>74</v>
      </c>
    </row>
    <row r="62" s="1" customFormat="1" ht="14.25" spans="1:9">
      <c r="A62" s="13">
        <v>60</v>
      </c>
      <c r="B62" s="13" t="s">
        <v>68</v>
      </c>
      <c r="C62" s="13" t="str">
        <f t="shared" si="10"/>
        <v>11</v>
      </c>
      <c r="D62" s="13" t="str">
        <f>"28"</f>
        <v>28</v>
      </c>
      <c r="E62" s="13" t="str">
        <f>"20210051128"</f>
        <v>20210051128</v>
      </c>
      <c r="F62" s="14" t="s">
        <v>74</v>
      </c>
      <c r="G62" s="15">
        <v>66.7</v>
      </c>
      <c r="H62" s="13">
        <v>83.8</v>
      </c>
      <c r="I62" s="13">
        <f t="shared" si="1"/>
        <v>73.54</v>
      </c>
    </row>
    <row r="63" s="1" customFormat="1" ht="14.25" spans="1:9">
      <c r="A63" s="13">
        <v>61</v>
      </c>
      <c r="B63" s="13" t="s">
        <v>68</v>
      </c>
      <c r="C63" s="13" t="str">
        <f t="shared" si="10"/>
        <v>11</v>
      </c>
      <c r="D63" s="13" t="str">
        <f>"04"</f>
        <v>04</v>
      </c>
      <c r="E63" s="13" t="str">
        <f>"20210051104"</f>
        <v>20210051104</v>
      </c>
      <c r="F63" s="14" t="s">
        <v>75</v>
      </c>
      <c r="G63" s="15">
        <v>68.7</v>
      </c>
      <c r="H63" s="13">
        <v>80.4</v>
      </c>
      <c r="I63" s="13">
        <f t="shared" si="1"/>
        <v>73.38</v>
      </c>
    </row>
    <row r="64" s="1" customFormat="1" ht="14.25" spans="1:9">
      <c r="A64" s="13">
        <v>62</v>
      </c>
      <c r="B64" s="13" t="s">
        <v>68</v>
      </c>
      <c r="C64" s="13" t="str">
        <f t="shared" ref="C64:C69" si="12">"12"</f>
        <v>12</v>
      </c>
      <c r="D64" s="13" t="str">
        <f>"07"</f>
        <v>07</v>
      </c>
      <c r="E64" s="13" t="str">
        <f>"20210051207"</f>
        <v>20210051207</v>
      </c>
      <c r="F64" s="14" t="s">
        <v>76</v>
      </c>
      <c r="G64" s="15">
        <v>77</v>
      </c>
      <c r="H64" s="13">
        <v>67.6</v>
      </c>
      <c r="I64" s="13">
        <f t="shared" si="1"/>
        <v>73.24</v>
      </c>
    </row>
    <row r="65" s="2" customFormat="1" ht="14.25" spans="1:16372">
      <c r="A65" s="13">
        <v>63</v>
      </c>
      <c r="B65" s="16" t="s">
        <v>68</v>
      </c>
      <c r="C65" s="16" t="str">
        <f t="shared" ref="C65:C70" si="13">"10"</f>
        <v>10</v>
      </c>
      <c r="D65" s="16" t="str">
        <f>"14"</f>
        <v>14</v>
      </c>
      <c r="E65" s="16" t="str">
        <f>"20210051014"</f>
        <v>20210051014</v>
      </c>
      <c r="F65" s="2" t="s">
        <v>77</v>
      </c>
      <c r="G65" s="18">
        <v>62.1</v>
      </c>
      <c r="H65" s="16">
        <v>87.2</v>
      </c>
      <c r="I65" s="16">
        <f t="shared" si="1"/>
        <v>72.14</v>
      </c>
      <c r="XDZ65" s="24"/>
      <c r="XEA65" s="24"/>
      <c r="XEB65" s="24"/>
      <c r="XEC65" s="24"/>
      <c r="XED65" s="24"/>
      <c r="XEE65" s="24"/>
      <c r="XEF65" s="24"/>
      <c r="XEG65" s="24"/>
      <c r="XEH65" s="24"/>
      <c r="XEI65" s="24"/>
      <c r="XEJ65" s="24"/>
      <c r="XEK65" s="24"/>
      <c r="XEL65" s="24"/>
      <c r="XEM65" s="24"/>
      <c r="XEN65" s="24"/>
      <c r="XEO65" s="24"/>
      <c r="XEP65" s="24"/>
      <c r="XEQ65" s="24"/>
      <c r="XER65" s="24"/>
    </row>
    <row r="66" s="2" customFormat="1" ht="14.25" spans="1:16372">
      <c r="A66" s="13">
        <v>64</v>
      </c>
      <c r="B66" s="16" t="s">
        <v>68</v>
      </c>
      <c r="C66" s="16" t="str">
        <f t="shared" si="12"/>
        <v>12</v>
      </c>
      <c r="D66" s="16" t="str">
        <f>"14"</f>
        <v>14</v>
      </c>
      <c r="E66" s="16" t="str">
        <f>"20210051214"</f>
        <v>20210051214</v>
      </c>
      <c r="F66" s="17" t="s">
        <v>78</v>
      </c>
      <c r="G66" s="18">
        <v>67.5</v>
      </c>
      <c r="H66" s="16">
        <v>76.4</v>
      </c>
      <c r="I66" s="16">
        <f t="shared" ref="I66:I129" si="14">G66*0.6+H66*0.4</f>
        <v>71.06</v>
      </c>
      <c r="XDZ66" s="24"/>
      <c r="XEA66" s="24"/>
      <c r="XEB66" s="24"/>
      <c r="XEC66" s="24"/>
      <c r="XED66" s="24"/>
      <c r="XEE66" s="24"/>
      <c r="XEF66" s="24"/>
      <c r="XEG66" s="24"/>
      <c r="XEH66" s="24"/>
      <c r="XEI66" s="24"/>
      <c r="XEJ66" s="24"/>
      <c r="XEK66" s="24"/>
      <c r="XEL66" s="24"/>
      <c r="XEM66" s="24"/>
      <c r="XEN66" s="24"/>
      <c r="XEO66" s="24"/>
      <c r="XEP66" s="24"/>
      <c r="XEQ66" s="24"/>
      <c r="XER66" s="24"/>
    </row>
    <row r="67" s="2" customFormat="1" ht="14.25" spans="1:16372">
      <c r="A67" s="13">
        <v>65</v>
      </c>
      <c r="B67" s="16" t="s">
        <v>68</v>
      </c>
      <c r="C67" s="16" t="str">
        <f t="shared" si="13"/>
        <v>10</v>
      </c>
      <c r="D67" s="16" t="str">
        <f>"24"</f>
        <v>24</v>
      </c>
      <c r="E67" s="16" t="str">
        <f>"20210051024"</f>
        <v>20210051024</v>
      </c>
      <c r="F67" s="17" t="s">
        <v>79</v>
      </c>
      <c r="G67" s="18">
        <v>66.2</v>
      </c>
      <c r="H67" s="16">
        <v>76</v>
      </c>
      <c r="I67" s="16">
        <f t="shared" si="14"/>
        <v>70.12</v>
      </c>
      <c r="XDZ67" s="24"/>
      <c r="XEA67" s="24"/>
      <c r="XEB67" s="24"/>
      <c r="XEC67" s="24"/>
      <c r="XED67" s="24"/>
      <c r="XEE67" s="24"/>
      <c r="XEF67" s="24"/>
      <c r="XEG67" s="24"/>
      <c r="XEH67" s="24"/>
      <c r="XEI67" s="24"/>
      <c r="XEJ67" s="24"/>
      <c r="XEK67" s="24"/>
      <c r="XEL67" s="24"/>
      <c r="XEM67" s="24"/>
      <c r="XEN67" s="24"/>
      <c r="XEO67" s="24"/>
      <c r="XEP67" s="24"/>
      <c r="XEQ67" s="24"/>
      <c r="XER67" s="24"/>
    </row>
    <row r="68" s="2" customFormat="1" ht="14.25" spans="1:16372">
      <c r="A68" s="13">
        <v>66</v>
      </c>
      <c r="B68" s="16" t="s">
        <v>68</v>
      </c>
      <c r="C68" s="16" t="str">
        <f t="shared" si="12"/>
        <v>12</v>
      </c>
      <c r="D68" s="16" t="str">
        <f>"19"</f>
        <v>19</v>
      </c>
      <c r="E68" s="16" t="str">
        <f>"20210051219"</f>
        <v>20210051219</v>
      </c>
      <c r="F68" s="17" t="s">
        <v>435</v>
      </c>
      <c r="G68" s="18">
        <v>59.45</v>
      </c>
      <c r="H68" s="16">
        <v>81</v>
      </c>
      <c r="I68" s="16">
        <f t="shared" si="14"/>
        <v>68.07</v>
      </c>
      <c r="J68" s="2" t="s">
        <v>436</v>
      </c>
      <c r="XDZ68" s="24"/>
      <c r="XEA68" s="24"/>
      <c r="XEB68" s="24"/>
      <c r="XEC68" s="24"/>
      <c r="XED68" s="24"/>
      <c r="XEE68" s="24"/>
      <c r="XEF68" s="24"/>
      <c r="XEG68" s="24"/>
      <c r="XEH68" s="24"/>
      <c r="XEI68" s="24"/>
      <c r="XEJ68" s="24"/>
      <c r="XEK68" s="24"/>
      <c r="XEL68" s="24"/>
      <c r="XEM68" s="24"/>
      <c r="XEN68" s="24"/>
      <c r="XEO68" s="24"/>
      <c r="XEP68" s="24"/>
      <c r="XEQ68" s="24"/>
      <c r="XER68" s="24"/>
    </row>
    <row r="69" s="2" customFormat="1" ht="14.25" spans="1:16372">
      <c r="A69" s="13">
        <v>67</v>
      </c>
      <c r="B69" s="16" t="s">
        <v>68</v>
      </c>
      <c r="C69" s="16" t="str">
        <f t="shared" si="12"/>
        <v>12</v>
      </c>
      <c r="D69" s="16" t="str">
        <f>"01"</f>
        <v>01</v>
      </c>
      <c r="E69" s="16" t="str">
        <f>"20210051201"</f>
        <v>20210051201</v>
      </c>
      <c r="F69" s="17" t="s">
        <v>80</v>
      </c>
      <c r="G69" s="18">
        <v>67.9</v>
      </c>
      <c r="H69" s="16">
        <v>67.6</v>
      </c>
      <c r="I69" s="16">
        <f t="shared" si="14"/>
        <v>67.78</v>
      </c>
      <c r="XDZ69" s="24"/>
      <c r="XEA69" s="24"/>
      <c r="XEB69" s="24"/>
      <c r="XEC69" s="24"/>
      <c r="XED69" s="24"/>
      <c r="XEE69" s="24"/>
      <c r="XEF69" s="24"/>
      <c r="XEG69" s="24"/>
      <c r="XEH69" s="24"/>
      <c r="XEI69" s="24"/>
      <c r="XEJ69" s="24"/>
      <c r="XEK69" s="24"/>
      <c r="XEL69" s="24"/>
      <c r="XEM69" s="24"/>
      <c r="XEN69" s="24"/>
      <c r="XEO69" s="24"/>
      <c r="XEP69" s="24"/>
      <c r="XEQ69" s="24"/>
      <c r="XER69" s="24"/>
    </row>
    <row r="70" s="2" customFormat="1" ht="14.25" spans="1:16372">
      <c r="A70" s="13">
        <v>68</v>
      </c>
      <c r="B70" s="16" t="s">
        <v>68</v>
      </c>
      <c r="C70" s="16" t="str">
        <f t="shared" si="13"/>
        <v>10</v>
      </c>
      <c r="D70" s="16" t="str">
        <f>"30"</f>
        <v>30</v>
      </c>
      <c r="E70" s="16" t="str">
        <f>"20210051030"</f>
        <v>20210051030</v>
      </c>
      <c r="F70" s="17" t="s">
        <v>81</v>
      </c>
      <c r="G70" s="18">
        <v>64.3</v>
      </c>
      <c r="H70" s="16">
        <v>72</v>
      </c>
      <c r="I70" s="16">
        <f t="shared" si="14"/>
        <v>67.38</v>
      </c>
      <c r="XDZ70" s="24"/>
      <c r="XEA70" s="24"/>
      <c r="XEB70" s="24"/>
      <c r="XEC70" s="24"/>
      <c r="XED70" s="24"/>
      <c r="XEE70" s="24"/>
      <c r="XEF70" s="24"/>
      <c r="XEG70" s="24"/>
      <c r="XEH70" s="24"/>
      <c r="XEI70" s="24"/>
      <c r="XEJ70" s="24"/>
      <c r="XEK70" s="24"/>
      <c r="XEL70" s="24"/>
      <c r="XEM70" s="24"/>
      <c r="XEN70" s="24"/>
      <c r="XEO70" s="24"/>
      <c r="XEP70" s="24"/>
      <c r="XEQ70" s="24"/>
      <c r="XER70" s="24"/>
    </row>
    <row r="71" s="3" customFormat="1" ht="20" customHeight="1" spans="1:16363">
      <c r="A71" s="13">
        <v>69</v>
      </c>
      <c r="B71" s="19" t="s">
        <v>68</v>
      </c>
      <c r="C71" s="19" t="str">
        <f>"11"</f>
        <v>11</v>
      </c>
      <c r="D71" s="19" t="str">
        <f>"06"</f>
        <v>06</v>
      </c>
      <c r="E71" s="19" t="str">
        <f>"20210051106"</f>
        <v>20210051106</v>
      </c>
      <c r="F71" s="20" t="s">
        <v>82</v>
      </c>
      <c r="G71" s="21">
        <v>62.8</v>
      </c>
      <c r="H71" s="19">
        <v>73</v>
      </c>
      <c r="I71" s="19">
        <f t="shared" si="14"/>
        <v>66.88</v>
      </c>
      <c r="J71" s="22"/>
      <c r="XDV71" s="23"/>
      <c r="XDW71" s="23"/>
      <c r="XDX71" s="23"/>
      <c r="XDY71" s="23"/>
      <c r="XDZ71" s="23"/>
      <c r="XEA71" s="23"/>
      <c r="XEB71" s="23"/>
      <c r="XEC71" s="23"/>
      <c r="XED71" s="23"/>
      <c r="XEE71" s="23"/>
      <c r="XEF71" s="23"/>
      <c r="XEG71" s="23"/>
      <c r="XEH71" s="23"/>
      <c r="XEI71" s="23"/>
    </row>
    <row r="72" s="1" customFormat="1" ht="14.25" spans="1:9">
      <c r="A72" s="13">
        <v>70</v>
      </c>
      <c r="B72" s="13" t="s">
        <v>83</v>
      </c>
      <c r="C72" s="13" t="str">
        <f t="shared" ref="C72:C76" si="15">"13"</f>
        <v>13</v>
      </c>
      <c r="D72" s="13" t="str">
        <f>"17"</f>
        <v>17</v>
      </c>
      <c r="E72" s="13" t="str">
        <f>"20210061317"</f>
        <v>20210061317</v>
      </c>
      <c r="F72" s="14" t="s">
        <v>84</v>
      </c>
      <c r="G72" s="15">
        <v>79.65</v>
      </c>
      <c r="H72" s="13">
        <v>85.2</v>
      </c>
      <c r="I72" s="13">
        <f t="shared" si="14"/>
        <v>81.87</v>
      </c>
    </row>
    <row r="73" s="1" customFormat="1" ht="14.25" spans="1:9">
      <c r="A73" s="13">
        <v>71</v>
      </c>
      <c r="B73" s="13" t="s">
        <v>83</v>
      </c>
      <c r="C73" s="13" t="str">
        <f>"15"</f>
        <v>15</v>
      </c>
      <c r="D73" s="13" t="str">
        <f>"01"</f>
        <v>01</v>
      </c>
      <c r="E73" s="13" t="str">
        <f>"20210061501"</f>
        <v>20210061501</v>
      </c>
      <c r="F73" s="14" t="s">
        <v>85</v>
      </c>
      <c r="G73" s="15">
        <v>77.5</v>
      </c>
      <c r="H73" s="13">
        <v>86.7</v>
      </c>
      <c r="I73" s="13">
        <f t="shared" si="14"/>
        <v>81.18</v>
      </c>
    </row>
    <row r="74" s="1" customFormat="1" ht="14.25" spans="1:9">
      <c r="A74" s="13">
        <v>72</v>
      </c>
      <c r="B74" s="13" t="s">
        <v>83</v>
      </c>
      <c r="C74" s="13" t="str">
        <f t="shared" si="15"/>
        <v>13</v>
      </c>
      <c r="D74" s="13" t="str">
        <f>"02"</f>
        <v>02</v>
      </c>
      <c r="E74" s="13" t="str">
        <f>"20210061302"</f>
        <v>20210061302</v>
      </c>
      <c r="F74" s="14" t="s">
        <v>86</v>
      </c>
      <c r="G74" s="15">
        <v>75.7</v>
      </c>
      <c r="H74" s="13">
        <v>81</v>
      </c>
      <c r="I74" s="13">
        <f t="shared" si="14"/>
        <v>77.82</v>
      </c>
    </row>
    <row r="75" s="1" customFormat="1" ht="14.25" spans="1:9">
      <c r="A75" s="13">
        <v>73</v>
      </c>
      <c r="B75" s="13" t="s">
        <v>83</v>
      </c>
      <c r="C75" s="13" t="str">
        <f t="shared" ref="C75:C78" si="16">"14"</f>
        <v>14</v>
      </c>
      <c r="D75" s="13" t="str">
        <f>"14"</f>
        <v>14</v>
      </c>
      <c r="E75" s="13" t="str">
        <f>"20210061414"</f>
        <v>20210061414</v>
      </c>
      <c r="F75" s="14" t="s">
        <v>87</v>
      </c>
      <c r="G75" s="15">
        <v>73.8</v>
      </c>
      <c r="H75" s="13">
        <v>82</v>
      </c>
      <c r="I75" s="13">
        <f t="shared" si="14"/>
        <v>77.08</v>
      </c>
    </row>
    <row r="76" s="1" customFormat="1" ht="14.25" spans="1:9">
      <c r="A76" s="13">
        <v>74</v>
      </c>
      <c r="B76" s="13" t="s">
        <v>83</v>
      </c>
      <c r="C76" s="13" t="str">
        <f t="shared" si="15"/>
        <v>13</v>
      </c>
      <c r="D76" s="13" t="str">
        <f>"09"</f>
        <v>09</v>
      </c>
      <c r="E76" s="13" t="str">
        <f>"20210061309"</f>
        <v>20210061309</v>
      </c>
      <c r="F76" s="14" t="s">
        <v>88</v>
      </c>
      <c r="G76" s="15">
        <v>71.1</v>
      </c>
      <c r="H76" s="13">
        <v>85.6</v>
      </c>
      <c r="I76" s="13">
        <f t="shared" si="14"/>
        <v>76.9</v>
      </c>
    </row>
    <row r="77" s="1" customFormat="1" ht="14.25" spans="1:9">
      <c r="A77" s="13">
        <v>75</v>
      </c>
      <c r="B77" s="13" t="s">
        <v>83</v>
      </c>
      <c r="C77" s="13" t="str">
        <f t="shared" si="16"/>
        <v>14</v>
      </c>
      <c r="D77" s="13" t="str">
        <f>"09"</f>
        <v>09</v>
      </c>
      <c r="E77" s="13" t="str">
        <f>"20210061409"</f>
        <v>20210061409</v>
      </c>
      <c r="F77" s="14" t="s">
        <v>89</v>
      </c>
      <c r="G77" s="15">
        <v>71.9</v>
      </c>
      <c r="H77" s="13">
        <v>82.3</v>
      </c>
      <c r="I77" s="13">
        <f t="shared" si="14"/>
        <v>76.06</v>
      </c>
    </row>
    <row r="78" s="1" customFormat="1" ht="14.25" spans="1:9">
      <c r="A78" s="13">
        <v>76</v>
      </c>
      <c r="B78" s="13" t="s">
        <v>83</v>
      </c>
      <c r="C78" s="13" t="str">
        <f t="shared" si="16"/>
        <v>14</v>
      </c>
      <c r="D78" s="13" t="str">
        <f>"07"</f>
        <v>07</v>
      </c>
      <c r="E78" s="13" t="str">
        <f>"20210061407"</f>
        <v>20210061407</v>
      </c>
      <c r="F78" s="14" t="s">
        <v>90</v>
      </c>
      <c r="G78" s="15">
        <v>70.8</v>
      </c>
      <c r="H78" s="13">
        <v>82.8</v>
      </c>
      <c r="I78" s="13">
        <f t="shared" si="14"/>
        <v>75.6</v>
      </c>
    </row>
    <row r="79" s="1" customFormat="1" ht="14.25" spans="1:9">
      <c r="A79" s="13">
        <v>77</v>
      </c>
      <c r="B79" s="13" t="s">
        <v>83</v>
      </c>
      <c r="C79" s="13" t="str">
        <f>"13"</f>
        <v>13</v>
      </c>
      <c r="D79" s="13" t="str">
        <f>"25"</f>
        <v>25</v>
      </c>
      <c r="E79" s="13" t="str">
        <f>"20210061325"</f>
        <v>20210061325</v>
      </c>
      <c r="F79" s="14" t="s">
        <v>91</v>
      </c>
      <c r="G79" s="15">
        <v>71.15</v>
      </c>
      <c r="H79" s="13">
        <v>80.6</v>
      </c>
      <c r="I79" s="13">
        <f t="shared" si="14"/>
        <v>74.93</v>
      </c>
    </row>
    <row r="80" s="1" customFormat="1" ht="14.25" spans="1:9">
      <c r="A80" s="13">
        <v>78</v>
      </c>
      <c r="B80" s="13" t="s">
        <v>83</v>
      </c>
      <c r="C80" s="13" t="str">
        <f t="shared" ref="C80:C84" si="17">"12"</f>
        <v>12</v>
      </c>
      <c r="D80" s="13" t="str">
        <f>"21"</f>
        <v>21</v>
      </c>
      <c r="E80" s="13" t="str">
        <f>"20210061221"</f>
        <v>20210061221</v>
      </c>
      <c r="F80" s="14" t="s">
        <v>92</v>
      </c>
      <c r="G80" s="15">
        <v>73.8</v>
      </c>
      <c r="H80" s="13">
        <v>76.5</v>
      </c>
      <c r="I80" s="13">
        <f t="shared" si="14"/>
        <v>74.88</v>
      </c>
    </row>
    <row r="81" s="1" customFormat="1" ht="14.25" spans="1:9">
      <c r="A81" s="13">
        <v>79</v>
      </c>
      <c r="B81" s="13" t="s">
        <v>83</v>
      </c>
      <c r="C81" s="13" t="str">
        <f t="shared" si="17"/>
        <v>12</v>
      </c>
      <c r="D81" s="13" t="str">
        <f>"22"</f>
        <v>22</v>
      </c>
      <c r="E81" s="13" t="str">
        <f>"20210061222"</f>
        <v>20210061222</v>
      </c>
      <c r="F81" s="14" t="s">
        <v>93</v>
      </c>
      <c r="G81" s="15">
        <v>65.5</v>
      </c>
      <c r="H81" s="13">
        <v>83.4</v>
      </c>
      <c r="I81" s="13">
        <f t="shared" si="14"/>
        <v>72.66</v>
      </c>
    </row>
    <row r="82" s="2" customFormat="1" ht="14.25" spans="1:16372">
      <c r="A82" s="13">
        <v>80</v>
      </c>
      <c r="B82" s="16" t="s">
        <v>83</v>
      </c>
      <c r="C82" s="16" t="str">
        <f>"14"</f>
        <v>14</v>
      </c>
      <c r="D82" s="16" t="str">
        <f>"26"</f>
        <v>26</v>
      </c>
      <c r="E82" s="16" t="str">
        <f>"20210061426"</f>
        <v>20210061426</v>
      </c>
      <c r="F82" s="17" t="s">
        <v>94</v>
      </c>
      <c r="G82" s="18">
        <v>71.7</v>
      </c>
      <c r="H82" s="16">
        <v>72.7</v>
      </c>
      <c r="I82" s="16">
        <f t="shared" si="14"/>
        <v>72.1</v>
      </c>
      <c r="XDZ82" s="24"/>
      <c r="XEA82" s="24"/>
      <c r="XEB82" s="24"/>
      <c r="XEC82" s="24"/>
      <c r="XED82" s="24"/>
      <c r="XEE82" s="24"/>
      <c r="XEF82" s="24"/>
      <c r="XEG82" s="24"/>
      <c r="XEH82" s="24"/>
      <c r="XEI82" s="24"/>
      <c r="XEJ82" s="24"/>
      <c r="XEK82" s="24"/>
      <c r="XEL82" s="24"/>
      <c r="XEM82" s="24"/>
      <c r="XEN82" s="24"/>
      <c r="XEO82" s="24"/>
      <c r="XEP82" s="24"/>
      <c r="XEQ82" s="24"/>
      <c r="XER82" s="24"/>
    </row>
    <row r="83" s="2" customFormat="1" ht="14.25" spans="1:16372">
      <c r="A83" s="13">
        <v>81</v>
      </c>
      <c r="B83" s="16" t="s">
        <v>83</v>
      </c>
      <c r="C83" s="16" t="str">
        <f t="shared" ref="C83:C87" si="18">"13"</f>
        <v>13</v>
      </c>
      <c r="D83" s="16" t="str">
        <f>"16"</f>
        <v>16</v>
      </c>
      <c r="E83" s="16" t="str">
        <f>"20210061316"</f>
        <v>20210061316</v>
      </c>
      <c r="F83" s="17" t="s">
        <v>95</v>
      </c>
      <c r="G83" s="18">
        <v>68.7</v>
      </c>
      <c r="H83" s="16">
        <v>76</v>
      </c>
      <c r="I83" s="16">
        <f t="shared" si="14"/>
        <v>71.62</v>
      </c>
      <c r="XDZ83" s="24"/>
      <c r="XEA83" s="24"/>
      <c r="XEB83" s="24"/>
      <c r="XEC83" s="24"/>
      <c r="XED83" s="24"/>
      <c r="XEE83" s="24"/>
      <c r="XEF83" s="24"/>
      <c r="XEG83" s="24"/>
      <c r="XEH83" s="24"/>
      <c r="XEI83" s="24"/>
      <c r="XEJ83" s="24"/>
      <c r="XEK83" s="24"/>
      <c r="XEL83" s="24"/>
      <c r="XEM83" s="24"/>
      <c r="XEN83" s="24"/>
      <c r="XEO83" s="24"/>
      <c r="XEP83" s="24"/>
      <c r="XEQ83" s="24"/>
      <c r="XER83" s="24"/>
    </row>
    <row r="84" s="2" customFormat="1" ht="14.25" spans="1:16372">
      <c r="A84" s="13">
        <v>82</v>
      </c>
      <c r="B84" s="16" t="s">
        <v>83</v>
      </c>
      <c r="C84" s="16" t="str">
        <f t="shared" si="17"/>
        <v>12</v>
      </c>
      <c r="D84" s="16" t="str">
        <f>"23"</f>
        <v>23</v>
      </c>
      <c r="E84" s="16" t="str">
        <f>"20210061223"</f>
        <v>20210061223</v>
      </c>
      <c r="F84" s="17" t="s">
        <v>96</v>
      </c>
      <c r="G84" s="18">
        <v>67.9</v>
      </c>
      <c r="H84" s="16">
        <v>74.9</v>
      </c>
      <c r="I84" s="16">
        <f t="shared" si="14"/>
        <v>70.7</v>
      </c>
      <c r="XDZ84" s="24"/>
      <c r="XEA84" s="24"/>
      <c r="XEB84" s="24"/>
      <c r="XEC84" s="24"/>
      <c r="XED84" s="24"/>
      <c r="XEE84" s="24"/>
      <c r="XEF84" s="24"/>
      <c r="XEG84" s="24"/>
      <c r="XEH84" s="24"/>
      <c r="XEI84" s="24"/>
      <c r="XEJ84" s="24"/>
      <c r="XEK84" s="24"/>
      <c r="XEL84" s="24"/>
      <c r="XEM84" s="24"/>
      <c r="XEN84" s="24"/>
      <c r="XEO84" s="24"/>
      <c r="XEP84" s="24"/>
      <c r="XEQ84" s="24"/>
      <c r="XER84" s="24"/>
    </row>
    <row r="85" s="2" customFormat="1" ht="14.25" spans="1:16372">
      <c r="A85" s="13">
        <v>83</v>
      </c>
      <c r="B85" s="16" t="s">
        <v>83</v>
      </c>
      <c r="C85" s="16" t="str">
        <f>"14"</f>
        <v>14</v>
      </c>
      <c r="D85" s="16" t="str">
        <f>"05"</f>
        <v>05</v>
      </c>
      <c r="E85" s="16" t="str">
        <f>"20210061405"</f>
        <v>20210061405</v>
      </c>
      <c r="F85" s="17" t="s">
        <v>97</v>
      </c>
      <c r="G85" s="18">
        <v>65.6</v>
      </c>
      <c r="H85" s="16">
        <v>77.6</v>
      </c>
      <c r="I85" s="16">
        <f t="shared" si="14"/>
        <v>70.4</v>
      </c>
      <c r="XDZ85" s="24"/>
      <c r="XEA85" s="24"/>
      <c r="XEB85" s="24"/>
      <c r="XEC85" s="24"/>
      <c r="XED85" s="24"/>
      <c r="XEE85" s="24"/>
      <c r="XEF85" s="24"/>
      <c r="XEG85" s="24"/>
      <c r="XEH85" s="24"/>
      <c r="XEI85" s="24"/>
      <c r="XEJ85" s="24"/>
      <c r="XEK85" s="24"/>
      <c r="XEL85" s="24"/>
      <c r="XEM85" s="24"/>
      <c r="XEN85" s="24"/>
      <c r="XEO85" s="24"/>
      <c r="XEP85" s="24"/>
      <c r="XEQ85" s="24"/>
      <c r="XER85" s="24"/>
    </row>
    <row r="86" s="3" customFormat="1" ht="20" customHeight="1" spans="1:16363">
      <c r="A86" s="13">
        <v>84</v>
      </c>
      <c r="B86" s="19" t="s">
        <v>83</v>
      </c>
      <c r="C86" s="19" t="str">
        <f t="shared" si="18"/>
        <v>13</v>
      </c>
      <c r="D86" s="19" t="str">
        <f>"04"</f>
        <v>04</v>
      </c>
      <c r="E86" s="19" t="str">
        <f>"20210061304"</f>
        <v>20210061304</v>
      </c>
      <c r="F86" s="20" t="s">
        <v>98</v>
      </c>
      <c r="G86" s="21">
        <v>68.85</v>
      </c>
      <c r="H86" s="19">
        <v>72.4</v>
      </c>
      <c r="I86" s="19">
        <f t="shared" si="14"/>
        <v>70.27</v>
      </c>
      <c r="J86" s="22"/>
      <c r="XDV86" s="23"/>
      <c r="XDW86" s="23"/>
      <c r="XDX86" s="23"/>
      <c r="XDY86" s="23"/>
      <c r="XDZ86" s="23"/>
      <c r="XEA86" s="23"/>
      <c r="XEB86" s="23"/>
      <c r="XEC86" s="23"/>
      <c r="XED86" s="23"/>
      <c r="XEE86" s="23"/>
      <c r="XEF86" s="23"/>
      <c r="XEG86" s="23"/>
      <c r="XEH86" s="23"/>
      <c r="XEI86" s="23"/>
    </row>
    <row r="87" s="3" customFormat="1" ht="20" customHeight="1" spans="1:16363">
      <c r="A87" s="13">
        <v>85</v>
      </c>
      <c r="B87" s="19" t="s">
        <v>83</v>
      </c>
      <c r="C87" s="19" t="str">
        <f t="shared" si="18"/>
        <v>13</v>
      </c>
      <c r="D87" s="19" t="str">
        <f>"15"</f>
        <v>15</v>
      </c>
      <c r="E87" s="19" t="str">
        <f>"20210061315"</f>
        <v>20210061315</v>
      </c>
      <c r="F87" s="20" t="s">
        <v>99</v>
      </c>
      <c r="G87" s="21">
        <v>67.9</v>
      </c>
      <c r="H87" s="19">
        <v>73.2</v>
      </c>
      <c r="I87" s="19">
        <f t="shared" si="14"/>
        <v>70.02</v>
      </c>
      <c r="J87" s="22"/>
      <c r="XDV87" s="23"/>
      <c r="XDW87" s="23"/>
      <c r="XDX87" s="23"/>
      <c r="XDY87" s="23"/>
      <c r="XDZ87" s="23"/>
      <c r="XEA87" s="23"/>
      <c r="XEB87" s="23"/>
      <c r="XEC87" s="23"/>
      <c r="XED87" s="23"/>
      <c r="XEE87" s="23"/>
      <c r="XEF87" s="23"/>
      <c r="XEG87" s="23"/>
      <c r="XEH87" s="23"/>
      <c r="XEI87" s="23"/>
    </row>
    <row r="88" s="1" customFormat="1" ht="14.25" spans="1:9">
      <c r="A88" s="13">
        <v>86</v>
      </c>
      <c r="B88" s="13" t="s">
        <v>100</v>
      </c>
      <c r="C88" s="13" t="str">
        <f t="shared" ref="C88:C92" si="19">"16"</f>
        <v>16</v>
      </c>
      <c r="D88" s="13" t="str">
        <f>"11"</f>
        <v>11</v>
      </c>
      <c r="E88" s="13" t="str">
        <f>"20210071611"</f>
        <v>20210071611</v>
      </c>
      <c r="F88" s="14" t="s">
        <v>101</v>
      </c>
      <c r="G88" s="15">
        <v>80.4</v>
      </c>
      <c r="H88" s="13">
        <v>78.4</v>
      </c>
      <c r="I88" s="13">
        <f t="shared" si="14"/>
        <v>79.6</v>
      </c>
    </row>
    <row r="89" s="1" customFormat="1" ht="14.25" spans="1:9">
      <c r="A89" s="13">
        <v>87</v>
      </c>
      <c r="B89" s="13" t="s">
        <v>100</v>
      </c>
      <c r="C89" s="13" t="str">
        <f>"15"</f>
        <v>15</v>
      </c>
      <c r="D89" s="13" t="str">
        <f>"08"</f>
        <v>08</v>
      </c>
      <c r="E89" s="13" t="str">
        <f>"20210071508"</f>
        <v>20210071508</v>
      </c>
      <c r="F89" s="14" t="s">
        <v>102</v>
      </c>
      <c r="G89" s="15">
        <v>74.6</v>
      </c>
      <c r="H89" s="13">
        <v>84.3</v>
      </c>
      <c r="I89" s="13">
        <f t="shared" si="14"/>
        <v>78.48</v>
      </c>
    </row>
    <row r="90" s="1" customFormat="1" ht="14.25" spans="1:9">
      <c r="A90" s="13">
        <v>88</v>
      </c>
      <c r="B90" s="13" t="s">
        <v>100</v>
      </c>
      <c r="C90" s="13" t="str">
        <f t="shared" si="19"/>
        <v>16</v>
      </c>
      <c r="D90" s="13" t="str">
        <f>"01"</f>
        <v>01</v>
      </c>
      <c r="E90" s="13" t="str">
        <f>"20210071601"</f>
        <v>20210071601</v>
      </c>
      <c r="F90" s="14" t="s">
        <v>103</v>
      </c>
      <c r="G90" s="15">
        <v>74.55</v>
      </c>
      <c r="H90" s="13">
        <v>83.2</v>
      </c>
      <c r="I90" s="13">
        <f t="shared" si="14"/>
        <v>78.01</v>
      </c>
    </row>
    <row r="91" s="1" customFormat="1" ht="14.25" spans="1:9">
      <c r="A91" s="13">
        <v>89</v>
      </c>
      <c r="B91" s="13" t="s">
        <v>100</v>
      </c>
      <c r="C91" s="13" t="str">
        <f>"15"</f>
        <v>15</v>
      </c>
      <c r="D91" s="13" t="str">
        <f>"10"</f>
        <v>10</v>
      </c>
      <c r="E91" s="13" t="str">
        <f>"20210071510"</f>
        <v>20210071510</v>
      </c>
      <c r="F91" s="14" t="s">
        <v>104</v>
      </c>
      <c r="G91" s="15">
        <v>75.7</v>
      </c>
      <c r="H91" s="13">
        <v>81.1</v>
      </c>
      <c r="I91" s="13">
        <f t="shared" si="14"/>
        <v>77.86</v>
      </c>
    </row>
    <row r="92" s="1" customFormat="1" ht="14.25" spans="1:9">
      <c r="A92" s="13">
        <v>90</v>
      </c>
      <c r="B92" s="13" t="s">
        <v>100</v>
      </c>
      <c r="C92" s="13" t="str">
        <f t="shared" si="19"/>
        <v>16</v>
      </c>
      <c r="D92" s="13" t="str">
        <f>"15"</f>
        <v>15</v>
      </c>
      <c r="E92" s="13" t="str">
        <f>"20210071615"</f>
        <v>20210071615</v>
      </c>
      <c r="F92" s="14" t="s">
        <v>105</v>
      </c>
      <c r="G92" s="15">
        <v>70.1</v>
      </c>
      <c r="H92" s="13">
        <v>85.6</v>
      </c>
      <c r="I92" s="13">
        <f t="shared" si="14"/>
        <v>76.3</v>
      </c>
    </row>
    <row r="93" s="1" customFormat="1" ht="14.25" spans="1:9">
      <c r="A93" s="13">
        <v>91</v>
      </c>
      <c r="B93" s="13" t="s">
        <v>100</v>
      </c>
      <c r="C93" s="13" t="str">
        <f t="shared" ref="C93:C98" si="20">"17"</f>
        <v>17</v>
      </c>
      <c r="D93" s="13" t="str">
        <f>"02"</f>
        <v>02</v>
      </c>
      <c r="E93" s="13" t="str">
        <f>"20210071702"</f>
        <v>20210071702</v>
      </c>
      <c r="F93" s="14" t="s">
        <v>106</v>
      </c>
      <c r="G93" s="15">
        <v>71.1</v>
      </c>
      <c r="H93" s="13">
        <v>81.8</v>
      </c>
      <c r="I93" s="13">
        <f t="shared" si="14"/>
        <v>75.38</v>
      </c>
    </row>
    <row r="94" s="1" customFormat="1" ht="14.25" spans="1:9">
      <c r="A94" s="13">
        <v>92</v>
      </c>
      <c r="B94" s="13" t="s">
        <v>100</v>
      </c>
      <c r="C94" s="13" t="str">
        <f t="shared" ref="C94:C100" si="21">"16"</f>
        <v>16</v>
      </c>
      <c r="D94" s="13" t="str">
        <f>"21"</f>
        <v>21</v>
      </c>
      <c r="E94" s="13" t="str">
        <f>"20210071621"</f>
        <v>20210071621</v>
      </c>
      <c r="F94" s="14" t="s">
        <v>107</v>
      </c>
      <c r="G94" s="15">
        <v>76.55</v>
      </c>
      <c r="H94" s="13">
        <v>73.6</v>
      </c>
      <c r="I94" s="13">
        <f t="shared" si="14"/>
        <v>75.37</v>
      </c>
    </row>
    <row r="95" s="1" customFormat="1" ht="14.25" spans="1:9">
      <c r="A95" s="13">
        <v>93</v>
      </c>
      <c r="B95" s="13" t="s">
        <v>100</v>
      </c>
      <c r="C95" s="13" t="str">
        <f>"15"</f>
        <v>15</v>
      </c>
      <c r="D95" s="13" t="str">
        <f>"17"</f>
        <v>17</v>
      </c>
      <c r="E95" s="13" t="str">
        <f>"20210071517"</f>
        <v>20210071517</v>
      </c>
      <c r="F95" s="14" t="s">
        <v>108</v>
      </c>
      <c r="G95" s="15">
        <v>70.4</v>
      </c>
      <c r="H95" s="13">
        <v>81.4</v>
      </c>
      <c r="I95" s="13">
        <f t="shared" si="14"/>
        <v>74.8</v>
      </c>
    </row>
    <row r="96" s="1" customFormat="1" ht="14.25" spans="1:9">
      <c r="A96" s="13">
        <v>94</v>
      </c>
      <c r="B96" s="13" t="s">
        <v>100</v>
      </c>
      <c r="C96" s="13" t="str">
        <f t="shared" si="21"/>
        <v>16</v>
      </c>
      <c r="D96" s="13" t="str">
        <f>"25"</f>
        <v>25</v>
      </c>
      <c r="E96" s="13" t="str">
        <f>"20210071625"</f>
        <v>20210071625</v>
      </c>
      <c r="F96" s="14" t="s">
        <v>109</v>
      </c>
      <c r="G96" s="15">
        <v>73.7</v>
      </c>
      <c r="H96" s="13">
        <v>73.8</v>
      </c>
      <c r="I96" s="13">
        <f t="shared" si="14"/>
        <v>73.74</v>
      </c>
    </row>
    <row r="97" s="1" customFormat="1" ht="14.25" spans="1:9">
      <c r="A97" s="13">
        <v>95</v>
      </c>
      <c r="B97" s="13" t="s">
        <v>100</v>
      </c>
      <c r="C97" s="13" t="str">
        <f t="shared" si="20"/>
        <v>17</v>
      </c>
      <c r="D97" s="13" t="str">
        <f>"06"</f>
        <v>06</v>
      </c>
      <c r="E97" s="13" t="str">
        <f>"20210071706"</f>
        <v>20210071706</v>
      </c>
      <c r="F97" s="14" t="s">
        <v>110</v>
      </c>
      <c r="G97" s="15">
        <v>75.1</v>
      </c>
      <c r="H97" s="13">
        <v>71</v>
      </c>
      <c r="I97" s="13">
        <f t="shared" si="14"/>
        <v>73.46</v>
      </c>
    </row>
    <row r="98" s="2" customFormat="1" ht="14.25" spans="1:16372">
      <c r="A98" s="13">
        <v>96</v>
      </c>
      <c r="B98" s="16" t="s">
        <v>100</v>
      </c>
      <c r="C98" s="16" t="str">
        <f t="shared" si="20"/>
        <v>17</v>
      </c>
      <c r="D98" s="16" t="str">
        <f>"01"</f>
        <v>01</v>
      </c>
      <c r="E98" s="16" t="str">
        <f>"20210071701"</f>
        <v>20210071701</v>
      </c>
      <c r="F98" s="17" t="s">
        <v>111</v>
      </c>
      <c r="G98" s="18">
        <v>69.3</v>
      </c>
      <c r="H98" s="16">
        <v>78.6</v>
      </c>
      <c r="I98" s="16">
        <f t="shared" si="14"/>
        <v>73.02</v>
      </c>
      <c r="XDZ98" s="24"/>
      <c r="XEA98" s="24"/>
      <c r="XEB98" s="24"/>
      <c r="XEC98" s="24"/>
      <c r="XED98" s="24"/>
      <c r="XEE98" s="24"/>
      <c r="XEF98" s="24"/>
      <c r="XEG98" s="24"/>
      <c r="XEH98" s="24"/>
      <c r="XEI98" s="24"/>
      <c r="XEJ98" s="24"/>
      <c r="XEK98" s="24"/>
      <c r="XEL98" s="24"/>
      <c r="XEM98" s="24"/>
      <c r="XEN98" s="24"/>
      <c r="XEO98" s="24"/>
      <c r="XEP98" s="24"/>
      <c r="XEQ98" s="24"/>
      <c r="XER98" s="24"/>
    </row>
    <row r="99" s="2" customFormat="1" ht="14.25" spans="1:16372">
      <c r="A99" s="13">
        <v>97</v>
      </c>
      <c r="B99" s="16" t="s">
        <v>100</v>
      </c>
      <c r="C99" s="16" t="str">
        <f t="shared" si="21"/>
        <v>16</v>
      </c>
      <c r="D99" s="16" t="str">
        <f>"27"</f>
        <v>27</v>
      </c>
      <c r="E99" s="16" t="str">
        <f>"20210071627"</f>
        <v>20210071627</v>
      </c>
      <c r="F99" s="17" t="s">
        <v>112</v>
      </c>
      <c r="G99" s="18">
        <v>65.3</v>
      </c>
      <c r="H99" s="16">
        <v>84</v>
      </c>
      <c r="I99" s="16">
        <f t="shared" si="14"/>
        <v>72.78</v>
      </c>
      <c r="XDZ99" s="24"/>
      <c r="XEA99" s="24"/>
      <c r="XEB99" s="24"/>
      <c r="XEC99" s="24"/>
      <c r="XED99" s="24"/>
      <c r="XEE99" s="24"/>
      <c r="XEF99" s="24"/>
      <c r="XEG99" s="24"/>
      <c r="XEH99" s="24"/>
      <c r="XEI99" s="24"/>
      <c r="XEJ99" s="24"/>
      <c r="XEK99" s="24"/>
      <c r="XEL99" s="24"/>
      <c r="XEM99" s="24"/>
      <c r="XEN99" s="24"/>
      <c r="XEO99" s="24"/>
      <c r="XEP99" s="24"/>
      <c r="XEQ99" s="24"/>
      <c r="XER99" s="24"/>
    </row>
    <row r="100" s="2" customFormat="1" ht="14.25" spans="1:16372">
      <c r="A100" s="13">
        <v>98</v>
      </c>
      <c r="B100" s="16" t="s">
        <v>100</v>
      </c>
      <c r="C100" s="16" t="str">
        <f t="shared" si="21"/>
        <v>16</v>
      </c>
      <c r="D100" s="16" t="str">
        <f>"20"</f>
        <v>20</v>
      </c>
      <c r="E100" s="16" t="str">
        <f>"20210071620"</f>
        <v>20210071620</v>
      </c>
      <c r="F100" s="17" t="s">
        <v>113</v>
      </c>
      <c r="G100" s="18">
        <v>68.7</v>
      </c>
      <c r="H100" s="16">
        <v>77.4</v>
      </c>
      <c r="I100" s="16">
        <f t="shared" si="14"/>
        <v>72.18</v>
      </c>
      <c r="XDZ100" s="24"/>
      <c r="XEA100" s="24"/>
      <c r="XEB100" s="24"/>
      <c r="XEC100" s="24"/>
      <c r="XED100" s="24"/>
      <c r="XEE100" s="24"/>
      <c r="XEF100" s="24"/>
      <c r="XEG100" s="24"/>
      <c r="XEH100" s="24"/>
      <c r="XEI100" s="24"/>
      <c r="XEJ100" s="24"/>
      <c r="XEK100" s="24"/>
      <c r="XEL100" s="24"/>
      <c r="XEM100" s="24"/>
      <c r="XEN100" s="24"/>
      <c r="XEO100" s="24"/>
      <c r="XEP100" s="24"/>
      <c r="XEQ100" s="24"/>
      <c r="XER100" s="24"/>
    </row>
    <row r="101" s="2" customFormat="1" ht="14.25" spans="1:16372">
      <c r="A101" s="13">
        <v>99</v>
      </c>
      <c r="B101" s="16" t="s">
        <v>100</v>
      </c>
      <c r="C101" s="16" t="str">
        <f>"15"</f>
        <v>15</v>
      </c>
      <c r="D101" s="16" t="str">
        <f>"26"</f>
        <v>26</v>
      </c>
      <c r="E101" s="16" t="str">
        <f>"20210071526"</f>
        <v>20210071526</v>
      </c>
      <c r="F101" s="17" t="s">
        <v>114</v>
      </c>
      <c r="G101" s="18">
        <v>67.6</v>
      </c>
      <c r="H101" s="16">
        <v>74.2</v>
      </c>
      <c r="I101" s="16">
        <f t="shared" si="14"/>
        <v>70.24</v>
      </c>
      <c r="XDZ101" s="24"/>
      <c r="XEA101" s="24"/>
      <c r="XEB101" s="24"/>
      <c r="XEC101" s="24"/>
      <c r="XED101" s="24"/>
      <c r="XEE101" s="24"/>
      <c r="XEF101" s="24"/>
      <c r="XEG101" s="24"/>
      <c r="XEH101" s="24"/>
      <c r="XEI101" s="24"/>
      <c r="XEJ101" s="24"/>
      <c r="XEK101" s="24"/>
      <c r="XEL101" s="24"/>
      <c r="XEM101" s="24"/>
      <c r="XEN101" s="24"/>
      <c r="XEO101" s="24"/>
      <c r="XEP101" s="24"/>
      <c r="XEQ101" s="24"/>
      <c r="XER101" s="24"/>
    </row>
    <row r="102" s="2" customFormat="1" ht="14.25" spans="1:16372">
      <c r="A102" s="13">
        <v>100</v>
      </c>
      <c r="B102" s="16" t="s">
        <v>100</v>
      </c>
      <c r="C102" s="16" t="str">
        <f>"16"</f>
        <v>16</v>
      </c>
      <c r="D102" s="16" t="str">
        <f>"29"</f>
        <v>29</v>
      </c>
      <c r="E102" s="16" t="str">
        <f>"20210071629"</f>
        <v>20210071629</v>
      </c>
      <c r="F102" s="17" t="s">
        <v>115</v>
      </c>
      <c r="G102" s="18">
        <v>63.45</v>
      </c>
      <c r="H102" s="16">
        <v>74.6</v>
      </c>
      <c r="I102" s="16">
        <f t="shared" si="14"/>
        <v>67.91</v>
      </c>
      <c r="XDZ102" s="24"/>
      <c r="XEA102" s="24"/>
      <c r="XEB102" s="24"/>
      <c r="XEC102" s="24"/>
      <c r="XED102" s="24"/>
      <c r="XEE102" s="24"/>
      <c r="XEF102" s="24"/>
      <c r="XEG102" s="24"/>
      <c r="XEH102" s="24"/>
      <c r="XEI102" s="24"/>
      <c r="XEJ102" s="24"/>
      <c r="XEK102" s="24"/>
      <c r="XEL102" s="24"/>
      <c r="XEM102" s="24"/>
      <c r="XEN102" s="24"/>
      <c r="XEO102" s="24"/>
      <c r="XEP102" s="24"/>
      <c r="XEQ102" s="24"/>
      <c r="XER102" s="24"/>
    </row>
    <row r="103" s="2" customFormat="1" ht="14.25" spans="1:16372">
      <c r="A103" s="13">
        <v>101</v>
      </c>
      <c r="B103" s="16" t="s">
        <v>100</v>
      </c>
      <c r="C103" s="16" t="str">
        <f>"15"</f>
        <v>15</v>
      </c>
      <c r="D103" s="16" t="str">
        <f>"06"</f>
        <v>06</v>
      </c>
      <c r="E103" s="16" t="str">
        <f>"20210071506"</f>
        <v>20210071506</v>
      </c>
      <c r="F103" s="17" t="s">
        <v>116</v>
      </c>
      <c r="G103" s="18">
        <v>67.35</v>
      </c>
      <c r="H103" s="16">
        <v>67.2</v>
      </c>
      <c r="I103" s="16">
        <f t="shared" si="14"/>
        <v>67.29</v>
      </c>
      <c r="XDZ103" s="24"/>
      <c r="XEA103" s="24"/>
      <c r="XEB103" s="24"/>
      <c r="XEC103" s="24"/>
      <c r="XED103" s="24"/>
      <c r="XEE103" s="24"/>
      <c r="XEF103" s="24"/>
      <c r="XEG103" s="24"/>
      <c r="XEH103" s="24"/>
      <c r="XEI103" s="24"/>
      <c r="XEJ103" s="24"/>
      <c r="XEK103" s="24"/>
      <c r="XEL103" s="24"/>
      <c r="XEM103" s="24"/>
      <c r="XEN103" s="24"/>
      <c r="XEO103" s="24"/>
      <c r="XEP103" s="24"/>
      <c r="XEQ103" s="24"/>
      <c r="XER103" s="24"/>
    </row>
    <row r="104" s="1" customFormat="1" ht="14.25" spans="1:9">
      <c r="A104" s="13">
        <v>102</v>
      </c>
      <c r="B104" s="13" t="s">
        <v>117</v>
      </c>
      <c r="C104" s="13" t="str">
        <f>"19"</f>
        <v>19</v>
      </c>
      <c r="D104" s="13" t="str">
        <f>"05"</f>
        <v>05</v>
      </c>
      <c r="E104" s="13" t="str">
        <f>"20210081905"</f>
        <v>20210081905</v>
      </c>
      <c r="F104" s="14" t="s">
        <v>118</v>
      </c>
      <c r="G104" s="15">
        <v>76.3</v>
      </c>
      <c r="H104" s="13">
        <v>85.2</v>
      </c>
      <c r="I104" s="13">
        <f t="shared" si="14"/>
        <v>79.86</v>
      </c>
    </row>
    <row r="105" s="1" customFormat="1" ht="14.25" spans="1:9">
      <c r="A105" s="13">
        <v>103</v>
      </c>
      <c r="B105" s="13" t="s">
        <v>117</v>
      </c>
      <c r="C105" s="13" t="str">
        <f t="shared" ref="C105:C109" si="22">"18"</f>
        <v>18</v>
      </c>
      <c r="D105" s="13" t="str">
        <f>"11"</f>
        <v>11</v>
      </c>
      <c r="E105" s="13" t="str">
        <f>"20210081811"</f>
        <v>20210081811</v>
      </c>
      <c r="F105" s="14" t="s">
        <v>119</v>
      </c>
      <c r="G105" s="15">
        <v>77.4</v>
      </c>
      <c r="H105" s="13">
        <v>82.6</v>
      </c>
      <c r="I105" s="13">
        <f t="shared" si="14"/>
        <v>79.48</v>
      </c>
    </row>
    <row r="106" s="1" customFormat="1" ht="14.25" spans="1:9">
      <c r="A106" s="13">
        <v>104</v>
      </c>
      <c r="B106" s="13" t="s">
        <v>117</v>
      </c>
      <c r="C106" s="13" t="str">
        <f t="shared" ref="C106:C111" si="23">"17"</f>
        <v>17</v>
      </c>
      <c r="D106" s="13" t="str">
        <f>"29"</f>
        <v>29</v>
      </c>
      <c r="E106" s="13" t="str">
        <f>"20210081729"</f>
        <v>20210081729</v>
      </c>
      <c r="F106" s="14" t="s">
        <v>120</v>
      </c>
      <c r="G106" s="15">
        <v>79.4</v>
      </c>
      <c r="H106" s="13">
        <v>76.4</v>
      </c>
      <c r="I106" s="13">
        <f t="shared" si="14"/>
        <v>78.2</v>
      </c>
    </row>
    <row r="107" s="1" customFormat="1" ht="14.25" spans="1:9">
      <c r="A107" s="13">
        <v>105</v>
      </c>
      <c r="B107" s="13" t="s">
        <v>117</v>
      </c>
      <c r="C107" s="13" t="str">
        <f t="shared" si="22"/>
        <v>18</v>
      </c>
      <c r="D107" s="13" t="str">
        <f>"27"</f>
        <v>27</v>
      </c>
      <c r="E107" s="13" t="str">
        <f>"20210081827"</f>
        <v>20210081827</v>
      </c>
      <c r="F107" s="14" t="s">
        <v>121</v>
      </c>
      <c r="G107" s="15">
        <v>74.3</v>
      </c>
      <c r="H107" s="13">
        <v>79.8</v>
      </c>
      <c r="I107" s="13">
        <f t="shared" si="14"/>
        <v>76.5</v>
      </c>
    </row>
    <row r="108" s="1" customFormat="1" ht="14.25" spans="1:9">
      <c r="A108" s="13">
        <v>106</v>
      </c>
      <c r="B108" s="13" t="s">
        <v>117</v>
      </c>
      <c r="C108" s="13" t="str">
        <f t="shared" si="23"/>
        <v>17</v>
      </c>
      <c r="D108" s="13" t="str">
        <f>"20"</f>
        <v>20</v>
      </c>
      <c r="E108" s="13" t="str">
        <f>"20210081720"</f>
        <v>20210081720</v>
      </c>
      <c r="F108" s="14" t="s">
        <v>122</v>
      </c>
      <c r="G108" s="15">
        <v>72.5</v>
      </c>
      <c r="H108" s="13">
        <v>82.2</v>
      </c>
      <c r="I108" s="13">
        <f t="shared" si="14"/>
        <v>76.38</v>
      </c>
    </row>
    <row r="109" s="1" customFormat="1" ht="14.25" spans="1:9">
      <c r="A109" s="13">
        <v>107</v>
      </c>
      <c r="B109" s="13" t="s">
        <v>117</v>
      </c>
      <c r="C109" s="13" t="str">
        <f t="shared" si="22"/>
        <v>18</v>
      </c>
      <c r="D109" s="13" t="str">
        <f>"26"</f>
        <v>26</v>
      </c>
      <c r="E109" s="13" t="str">
        <f>"20210081826"</f>
        <v>20210081826</v>
      </c>
      <c r="F109" s="14" t="s">
        <v>123</v>
      </c>
      <c r="G109" s="15">
        <v>74.8</v>
      </c>
      <c r="H109" s="13">
        <v>76.4</v>
      </c>
      <c r="I109" s="13">
        <f t="shared" si="14"/>
        <v>75.44</v>
      </c>
    </row>
    <row r="110" s="1" customFormat="1" ht="14.25" spans="1:9">
      <c r="A110" s="13">
        <v>108</v>
      </c>
      <c r="B110" s="13" t="s">
        <v>117</v>
      </c>
      <c r="C110" s="13" t="str">
        <f>"19"</f>
        <v>19</v>
      </c>
      <c r="D110" s="13" t="str">
        <f>"06"</f>
        <v>06</v>
      </c>
      <c r="E110" s="13" t="str">
        <f>"20210081906"</f>
        <v>20210081906</v>
      </c>
      <c r="F110" s="14" t="s">
        <v>124</v>
      </c>
      <c r="G110" s="15">
        <v>73.1</v>
      </c>
      <c r="H110" s="13">
        <v>77.6</v>
      </c>
      <c r="I110" s="13">
        <f t="shared" si="14"/>
        <v>74.9</v>
      </c>
    </row>
    <row r="111" s="1" customFormat="1" ht="14.25" spans="1:9">
      <c r="A111" s="13">
        <v>109</v>
      </c>
      <c r="B111" s="13" t="s">
        <v>117</v>
      </c>
      <c r="C111" s="13" t="str">
        <f t="shared" si="23"/>
        <v>17</v>
      </c>
      <c r="D111" s="13" t="str">
        <f>"30"</f>
        <v>30</v>
      </c>
      <c r="E111" s="13" t="str">
        <f>"20210081730"</f>
        <v>20210081730</v>
      </c>
      <c r="F111" s="14" t="s">
        <v>125</v>
      </c>
      <c r="G111" s="15">
        <v>76</v>
      </c>
      <c r="H111" s="13">
        <v>72</v>
      </c>
      <c r="I111" s="13">
        <f t="shared" si="14"/>
        <v>74.4</v>
      </c>
    </row>
    <row r="112" s="1" customFormat="1" ht="14.25" spans="1:9">
      <c r="A112" s="13">
        <v>110</v>
      </c>
      <c r="B112" s="13" t="s">
        <v>117</v>
      </c>
      <c r="C112" s="13" t="str">
        <f t="shared" ref="C112:C116" si="24">"18"</f>
        <v>18</v>
      </c>
      <c r="D112" s="13" t="str">
        <f>"09"</f>
        <v>09</v>
      </c>
      <c r="E112" s="13" t="str">
        <f>"20210081809"</f>
        <v>20210081809</v>
      </c>
      <c r="F112" s="14" t="s">
        <v>126</v>
      </c>
      <c r="G112" s="15">
        <v>70.35</v>
      </c>
      <c r="H112" s="13">
        <v>73</v>
      </c>
      <c r="I112" s="13">
        <f t="shared" si="14"/>
        <v>71.41</v>
      </c>
    </row>
    <row r="113" s="1" customFormat="1" ht="14.25" spans="1:9">
      <c r="A113" s="13">
        <v>111</v>
      </c>
      <c r="B113" s="13" t="s">
        <v>117</v>
      </c>
      <c r="C113" s="13" t="str">
        <f>"19"</f>
        <v>19</v>
      </c>
      <c r="D113" s="13" t="str">
        <f>"03"</f>
        <v>03</v>
      </c>
      <c r="E113" s="13" t="str">
        <f>"20210081903"</f>
        <v>20210081903</v>
      </c>
      <c r="F113" s="14" t="s">
        <v>127</v>
      </c>
      <c r="G113" s="15">
        <v>71.7</v>
      </c>
      <c r="H113" s="13">
        <v>70</v>
      </c>
      <c r="I113" s="13">
        <f t="shared" si="14"/>
        <v>71.02</v>
      </c>
    </row>
    <row r="114" s="1" customFormat="1" ht="14.25" spans="1:9">
      <c r="A114" s="13">
        <v>112</v>
      </c>
      <c r="B114" s="13" t="s">
        <v>117</v>
      </c>
      <c r="C114" s="13" t="str">
        <f>"17"</f>
        <v>17</v>
      </c>
      <c r="D114" s="13" t="str">
        <f>"16"</f>
        <v>16</v>
      </c>
      <c r="E114" s="13" t="str">
        <f>"20210081716"</f>
        <v>20210081716</v>
      </c>
      <c r="F114" s="14" t="s">
        <v>128</v>
      </c>
      <c r="G114" s="15">
        <v>60.6</v>
      </c>
      <c r="H114" s="13">
        <v>83.8</v>
      </c>
      <c r="I114" s="13">
        <f t="shared" si="14"/>
        <v>69.88</v>
      </c>
    </row>
    <row r="115" s="1" customFormat="1" ht="14.25" spans="1:9">
      <c r="A115" s="13">
        <v>113</v>
      </c>
      <c r="B115" s="13" t="s">
        <v>117</v>
      </c>
      <c r="C115" s="13" t="str">
        <f t="shared" si="24"/>
        <v>18</v>
      </c>
      <c r="D115" s="13" t="str">
        <f>"25"</f>
        <v>25</v>
      </c>
      <c r="E115" s="13" t="str">
        <f>"20210081825"</f>
        <v>20210081825</v>
      </c>
      <c r="F115" s="14" t="s">
        <v>129</v>
      </c>
      <c r="G115" s="15">
        <v>61.2</v>
      </c>
      <c r="H115" s="13">
        <v>82.6</v>
      </c>
      <c r="I115" s="13">
        <f t="shared" si="14"/>
        <v>69.76</v>
      </c>
    </row>
    <row r="116" s="2" customFormat="1" ht="14.25" spans="1:16372">
      <c r="A116" s="13">
        <v>114</v>
      </c>
      <c r="B116" s="16" t="s">
        <v>117</v>
      </c>
      <c r="C116" s="16" t="str">
        <f t="shared" si="24"/>
        <v>18</v>
      </c>
      <c r="D116" s="16" t="str">
        <f>"07"</f>
        <v>07</v>
      </c>
      <c r="E116" s="16" t="str">
        <f>"20210081807"</f>
        <v>20210081807</v>
      </c>
      <c r="F116" s="17" t="s">
        <v>130</v>
      </c>
      <c r="G116" s="18">
        <v>63.4</v>
      </c>
      <c r="H116" s="16">
        <v>77.4</v>
      </c>
      <c r="I116" s="16">
        <f t="shared" si="14"/>
        <v>69</v>
      </c>
      <c r="XDZ116" s="24"/>
      <c r="XEA116" s="24"/>
      <c r="XEB116" s="24"/>
      <c r="XEC116" s="24"/>
      <c r="XED116" s="24"/>
      <c r="XEE116" s="24"/>
      <c r="XEF116" s="24"/>
      <c r="XEG116" s="24"/>
      <c r="XEH116" s="24"/>
      <c r="XEI116" s="24"/>
      <c r="XEJ116" s="24"/>
      <c r="XEK116" s="24"/>
      <c r="XEL116" s="24"/>
      <c r="XEM116" s="24"/>
      <c r="XEN116" s="24"/>
      <c r="XEO116" s="24"/>
      <c r="XEP116" s="24"/>
      <c r="XEQ116" s="24"/>
      <c r="XER116" s="24"/>
    </row>
    <row r="117" s="2" customFormat="1" ht="14.25" spans="1:16372">
      <c r="A117" s="13">
        <v>115</v>
      </c>
      <c r="B117" s="16" t="s">
        <v>117</v>
      </c>
      <c r="C117" s="16" t="str">
        <f>"19"</f>
        <v>19</v>
      </c>
      <c r="D117" s="16" t="str">
        <f>"07"</f>
        <v>07</v>
      </c>
      <c r="E117" s="16" t="str">
        <f>"20210081907"</f>
        <v>20210081907</v>
      </c>
      <c r="F117" s="17" t="s">
        <v>131</v>
      </c>
      <c r="G117" s="18">
        <v>58.2</v>
      </c>
      <c r="H117" s="16">
        <v>84.2</v>
      </c>
      <c r="I117" s="16">
        <f t="shared" si="14"/>
        <v>68.6</v>
      </c>
      <c r="XDZ117" s="24"/>
      <c r="XEA117" s="24"/>
      <c r="XEB117" s="24"/>
      <c r="XEC117" s="24"/>
      <c r="XED117" s="24"/>
      <c r="XEE117" s="24"/>
      <c r="XEF117" s="24"/>
      <c r="XEG117" s="24"/>
      <c r="XEH117" s="24"/>
      <c r="XEI117" s="24"/>
      <c r="XEJ117" s="24"/>
      <c r="XEK117" s="24"/>
      <c r="XEL117" s="24"/>
      <c r="XEM117" s="24"/>
      <c r="XEN117" s="24"/>
      <c r="XEO117" s="24"/>
      <c r="XEP117" s="24"/>
      <c r="XEQ117" s="24"/>
      <c r="XER117" s="24"/>
    </row>
    <row r="118" s="2" customFormat="1" ht="14.25" spans="1:16372">
      <c r="A118" s="13">
        <v>116</v>
      </c>
      <c r="B118" s="16" t="s">
        <v>117</v>
      </c>
      <c r="C118" s="16" t="str">
        <f>"18"</f>
        <v>18</v>
      </c>
      <c r="D118" s="16" t="str">
        <f>"24"</f>
        <v>24</v>
      </c>
      <c r="E118" s="16" t="str">
        <f>"20210081824"</f>
        <v>20210081824</v>
      </c>
      <c r="F118" s="17" t="s">
        <v>132</v>
      </c>
      <c r="G118" s="18">
        <v>68.5</v>
      </c>
      <c r="H118" s="16">
        <v>67.2</v>
      </c>
      <c r="I118" s="16">
        <f t="shared" si="14"/>
        <v>67.98</v>
      </c>
      <c r="XDZ118" s="24"/>
      <c r="XEA118" s="24"/>
      <c r="XEB118" s="24"/>
      <c r="XEC118" s="24"/>
      <c r="XED118" s="24"/>
      <c r="XEE118" s="24"/>
      <c r="XEF118" s="24"/>
      <c r="XEG118" s="24"/>
      <c r="XEH118" s="24"/>
      <c r="XEI118" s="24"/>
      <c r="XEJ118" s="24"/>
      <c r="XEK118" s="24"/>
      <c r="XEL118" s="24"/>
      <c r="XEM118" s="24"/>
      <c r="XEN118" s="24"/>
      <c r="XEO118" s="24"/>
      <c r="XEP118" s="24"/>
      <c r="XEQ118" s="24"/>
      <c r="XER118" s="24"/>
    </row>
    <row r="119" s="3" customFormat="1" ht="20" customHeight="1" spans="1:16363">
      <c r="A119" s="13">
        <v>117</v>
      </c>
      <c r="B119" s="19" t="s">
        <v>117</v>
      </c>
      <c r="C119" s="19" t="str">
        <f>"19"</f>
        <v>19</v>
      </c>
      <c r="D119" s="19" t="str">
        <f>"17"</f>
        <v>17</v>
      </c>
      <c r="E119" s="19" t="str">
        <f>"20210081917"</f>
        <v>20210081917</v>
      </c>
      <c r="F119" s="20" t="s">
        <v>133</v>
      </c>
      <c r="G119" s="21">
        <v>61.2</v>
      </c>
      <c r="H119" s="19">
        <v>74</v>
      </c>
      <c r="I119" s="19">
        <f t="shared" si="14"/>
        <v>66.32</v>
      </c>
      <c r="J119" s="22"/>
      <c r="XDV119" s="23"/>
      <c r="XDW119" s="23"/>
      <c r="XDX119" s="23"/>
      <c r="XDY119" s="23"/>
      <c r="XDZ119" s="23"/>
      <c r="XEA119" s="23"/>
      <c r="XEB119" s="23"/>
      <c r="XEC119" s="23"/>
      <c r="XED119" s="23"/>
      <c r="XEE119" s="23"/>
      <c r="XEF119" s="23"/>
      <c r="XEG119" s="23"/>
      <c r="XEH119" s="23"/>
      <c r="XEI119" s="23"/>
    </row>
    <row r="120" s="1" customFormat="1" ht="14.25" spans="1:9">
      <c r="A120" s="13">
        <v>118</v>
      </c>
      <c r="B120" s="13" t="s">
        <v>134</v>
      </c>
      <c r="C120" s="13" t="str">
        <f t="shared" ref="C120:C125" si="25">"21"</f>
        <v>21</v>
      </c>
      <c r="D120" s="13" t="str">
        <f>"15"</f>
        <v>15</v>
      </c>
      <c r="E120" s="13" t="str">
        <f>"20210092115"</f>
        <v>20210092115</v>
      </c>
      <c r="F120" s="14" t="s">
        <v>135</v>
      </c>
      <c r="G120" s="15">
        <v>74.1</v>
      </c>
      <c r="H120" s="13">
        <v>85</v>
      </c>
      <c r="I120" s="13">
        <f t="shared" si="14"/>
        <v>78.46</v>
      </c>
    </row>
    <row r="121" s="1" customFormat="1" ht="14.25" spans="1:9">
      <c r="A121" s="13">
        <v>119</v>
      </c>
      <c r="B121" s="13" t="s">
        <v>134</v>
      </c>
      <c r="C121" s="13" t="str">
        <f t="shared" ref="C121:C127" si="26">"20"</f>
        <v>20</v>
      </c>
      <c r="D121" s="13" t="str">
        <f>"30"</f>
        <v>30</v>
      </c>
      <c r="E121" s="13" t="str">
        <f>"20210092030"</f>
        <v>20210092030</v>
      </c>
      <c r="F121" s="14" t="s">
        <v>136</v>
      </c>
      <c r="G121" s="15">
        <v>73</v>
      </c>
      <c r="H121" s="13">
        <v>81.4</v>
      </c>
      <c r="I121" s="13">
        <f t="shared" si="14"/>
        <v>76.36</v>
      </c>
    </row>
    <row r="122" s="1" customFormat="1" ht="14.25" spans="1:9">
      <c r="A122" s="13">
        <v>120</v>
      </c>
      <c r="B122" s="13" t="s">
        <v>134</v>
      </c>
      <c r="C122" s="13" t="str">
        <f t="shared" si="26"/>
        <v>20</v>
      </c>
      <c r="D122" s="13" t="str">
        <f>"26"</f>
        <v>26</v>
      </c>
      <c r="E122" s="13" t="str">
        <f>"20210092026"</f>
        <v>20210092026</v>
      </c>
      <c r="F122" s="14" t="s">
        <v>137</v>
      </c>
      <c r="G122" s="15">
        <v>72.1</v>
      </c>
      <c r="H122" s="13">
        <v>82</v>
      </c>
      <c r="I122" s="13">
        <f t="shared" si="14"/>
        <v>76.06</v>
      </c>
    </row>
    <row r="123" s="1" customFormat="1" ht="14.25" spans="1:9">
      <c r="A123" s="13">
        <v>121</v>
      </c>
      <c r="B123" s="13" t="s">
        <v>134</v>
      </c>
      <c r="C123" s="13" t="str">
        <f t="shared" si="25"/>
        <v>21</v>
      </c>
      <c r="D123" s="13" t="str">
        <f>"07"</f>
        <v>07</v>
      </c>
      <c r="E123" s="13" t="str">
        <f>"20210092107"</f>
        <v>20210092107</v>
      </c>
      <c r="F123" s="14" t="s">
        <v>138</v>
      </c>
      <c r="G123" s="15">
        <v>69.1</v>
      </c>
      <c r="H123" s="13">
        <v>84.2</v>
      </c>
      <c r="I123" s="13">
        <f t="shared" si="14"/>
        <v>75.14</v>
      </c>
    </row>
    <row r="124" s="1" customFormat="1" ht="14.25" spans="1:9">
      <c r="A124" s="13">
        <v>122</v>
      </c>
      <c r="B124" s="13" t="s">
        <v>134</v>
      </c>
      <c r="C124" s="13" t="str">
        <f t="shared" si="25"/>
        <v>21</v>
      </c>
      <c r="D124" s="13" t="str">
        <f>"05"</f>
        <v>05</v>
      </c>
      <c r="E124" s="13" t="str">
        <f>"20210092105"</f>
        <v>20210092105</v>
      </c>
      <c r="F124" s="14" t="s">
        <v>139</v>
      </c>
      <c r="G124" s="15">
        <v>66.8</v>
      </c>
      <c r="H124" s="13">
        <v>87.2</v>
      </c>
      <c r="I124" s="13">
        <f t="shared" si="14"/>
        <v>74.96</v>
      </c>
    </row>
    <row r="125" s="1" customFormat="1" ht="14.25" spans="1:9">
      <c r="A125" s="13">
        <v>123</v>
      </c>
      <c r="B125" s="13" t="s">
        <v>134</v>
      </c>
      <c r="C125" s="13" t="str">
        <f t="shared" si="25"/>
        <v>21</v>
      </c>
      <c r="D125" s="13" t="str">
        <f>"12"</f>
        <v>12</v>
      </c>
      <c r="E125" s="13" t="str">
        <f>"20210092112"</f>
        <v>20210092112</v>
      </c>
      <c r="F125" s="14" t="s">
        <v>140</v>
      </c>
      <c r="G125" s="15">
        <v>67.3</v>
      </c>
      <c r="H125" s="13">
        <v>82.2</v>
      </c>
      <c r="I125" s="13">
        <f t="shared" si="14"/>
        <v>73.26</v>
      </c>
    </row>
    <row r="126" s="1" customFormat="1" ht="14.25" spans="1:9">
      <c r="A126" s="13">
        <v>124</v>
      </c>
      <c r="B126" s="13" t="s">
        <v>134</v>
      </c>
      <c r="C126" s="13" t="str">
        <f t="shared" si="26"/>
        <v>20</v>
      </c>
      <c r="D126" s="13" t="str">
        <f>"25"</f>
        <v>25</v>
      </c>
      <c r="E126" s="13" t="str">
        <f>"20210092025"</f>
        <v>20210092025</v>
      </c>
      <c r="F126" s="14" t="s">
        <v>141</v>
      </c>
      <c r="G126" s="15">
        <v>65.6</v>
      </c>
      <c r="H126" s="13">
        <v>82.8</v>
      </c>
      <c r="I126" s="13">
        <f t="shared" si="14"/>
        <v>72.48</v>
      </c>
    </row>
    <row r="127" s="1" customFormat="1" ht="14.25" spans="1:9">
      <c r="A127" s="13">
        <v>125</v>
      </c>
      <c r="B127" s="13" t="s">
        <v>134</v>
      </c>
      <c r="C127" s="13" t="str">
        <f t="shared" si="26"/>
        <v>20</v>
      </c>
      <c r="D127" s="13" t="str">
        <f>"06"</f>
        <v>06</v>
      </c>
      <c r="E127" s="13" t="str">
        <f>"20210092006"</f>
        <v>20210092006</v>
      </c>
      <c r="F127" s="14" t="s">
        <v>142</v>
      </c>
      <c r="G127" s="15">
        <v>65.15</v>
      </c>
      <c r="H127" s="13">
        <v>78.6</v>
      </c>
      <c r="I127" s="13">
        <f t="shared" si="14"/>
        <v>70.53</v>
      </c>
    </row>
    <row r="128" s="1" customFormat="1" ht="14.25" spans="1:9">
      <c r="A128" s="13">
        <v>126</v>
      </c>
      <c r="B128" s="13" t="s">
        <v>134</v>
      </c>
      <c r="C128" s="13" t="str">
        <f t="shared" ref="C128:C131" si="27">"21"</f>
        <v>21</v>
      </c>
      <c r="D128" s="13" t="str">
        <f>"08"</f>
        <v>08</v>
      </c>
      <c r="E128" s="13" t="str">
        <f>"20210092108"</f>
        <v>20210092108</v>
      </c>
      <c r="F128" s="14" t="s">
        <v>143</v>
      </c>
      <c r="G128" s="15">
        <v>64.1</v>
      </c>
      <c r="H128" s="13">
        <v>79.8</v>
      </c>
      <c r="I128" s="13">
        <f t="shared" si="14"/>
        <v>70.38</v>
      </c>
    </row>
    <row r="129" s="1" customFormat="1" ht="14.25" spans="1:9">
      <c r="A129" s="13">
        <v>127</v>
      </c>
      <c r="B129" s="13" t="s">
        <v>134</v>
      </c>
      <c r="C129" s="13" t="str">
        <f>"20"</f>
        <v>20</v>
      </c>
      <c r="D129" s="13" t="str">
        <f>"23"</f>
        <v>23</v>
      </c>
      <c r="E129" s="13" t="str">
        <f>"20210092023"</f>
        <v>20210092023</v>
      </c>
      <c r="F129" s="14" t="s">
        <v>144</v>
      </c>
      <c r="G129" s="15">
        <v>70.3</v>
      </c>
      <c r="H129" s="13">
        <v>68.4</v>
      </c>
      <c r="I129" s="13">
        <f t="shared" si="14"/>
        <v>69.54</v>
      </c>
    </row>
    <row r="130" s="1" customFormat="1" ht="14.25" spans="1:9">
      <c r="A130" s="13">
        <v>128</v>
      </c>
      <c r="B130" s="13" t="s">
        <v>134</v>
      </c>
      <c r="C130" s="13" t="str">
        <f t="shared" si="27"/>
        <v>21</v>
      </c>
      <c r="D130" s="13" t="str">
        <f>"09"</f>
        <v>09</v>
      </c>
      <c r="E130" s="13" t="str">
        <f>"20210092109"</f>
        <v>20210092109</v>
      </c>
      <c r="F130" s="14" t="s">
        <v>145</v>
      </c>
      <c r="G130" s="15">
        <v>66.5</v>
      </c>
      <c r="H130" s="13">
        <v>71.8</v>
      </c>
      <c r="I130" s="13">
        <f t="shared" ref="I130:I193" si="28">G130*0.6+H130*0.4</f>
        <v>68.62</v>
      </c>
    </row>
    <row r="131" s="2" customFormat="1" ht="14.25" spans="1:16372">
      <c r="A131" s="13">
        <v>129</v>
      </c>
      <c r="B131" s="16" t="s">
        <v>134</v>
      </c>
      <c r="C131" s="16" t="str">
        <f t="shared" si="27"/>
        <v>21</v>
      </c>
      <c r="D131" s="16" t="str">
        <f>"11"</f>
        <v>11</v>
      </c>
      <c r="E131" s="16" t="str">
        <f>"20210092111"</f>
        <v>20210092111</v>
      </c>
      <c r="F131" s="17" t="s">
        <v>146</v>
      </c>
      <c r="G131" s="18">
        <v>58.6</v>
      </c>
      <c r="H131" s="16">
        <v>78.2</v>
      </c>
      <c r="I131" s="16">
        <f t="shared" si="28"/>
        <v>66.44</v>
      </c>
      <c r="XDZ131" s="24"/>
      <c r="XEA131" s="24"/>
      <c r="XEB131" s="24"/>
      <c r="XEC131" s="24"/>
      <c r="XED131" s="24"/>
      <c r="XEE131" s="24"/>
      <c r="XEF131" s="24"/>
      <c r="XEG131" s="24"/>
      <c r="XEH131" s="24"/>
      <c r="XEI131" s="24"/>
      <c r="XEJ131" s="24"/>
      <c r="XEK131" s="24"/>
      <c r="XEL131" s="24"/>
      <c r="XEM131" s="24"/>
      <c r="XEN131" s="24"/>
      <c r="XEO131" s="24"/>
      <c r="XEP131" s="24"/>
      <c r="XEQ131" s="24"/>
      <c r="XER131" s="24"/>
    </row>
    <row r="132" s="2" customFormat="1" ht="14.25" spans="1:16372">
      <c r="A132" s="13">
        <v>130</v>
      </c>
      <c r="B132" s="16" t="s">
        <v>134</v>
      </c>
      <c r="C132" s="16" t="str">
        <f>"20"</f>
        <v>20</v>
      </c>
      <c r="D132" s="16" t="str">
        <f>"02"</f>
        <v>02</v>
      </c>
      <c r="E132" s="16" t="str">
        <f>"20210092002"</f>
        <v>20210092002</v>
      </c>
      <c r="F132" s="17" t="s">
        <v>147</v>
      </c>
      <c r="G132" s="18">
        <v>54.25</v>
      </c>
      <c r="H132" s="16">
        <v>69.8</v>
      </c>
      <c r="I132" s="16">
        <f t="shared" si="28"/>
        <v>60.47</v>
      </c>
      <c r="XDZ132" s="24"/>
      <c r="XEA132" s="24"/>
      <c r="XEB132" s="24"/>
      <c r="XEC132" s="24"/>
      <c r="XED132" s="24"/>
      <c r="XEE132" s="24"/>
      <c r="XEF132" s="24"/>
      <c r="XEG132" s="24"/>
      <c r="XEH132" s="24"/>
      <c r="XEI132" s="24"/>
      <c r="XEJ132" s="24"/>
      <c r="XEK132" s="24"/>
      <c r="XEL132" s="24"/>
      <c r="XEM132" s="24"/>
      <c r="XEN132" s="24"/>
      <c r="XEO132" s="24"/>
      <c r="XEP132" s="24"/>
      <c r="XEQ132" s="24"/>
      <c r="XER132" s="24"/>
    </row>
    <row r="133" s="1" customFormat="1" ht="14.25" spans="1:9">
      <c r="A133" s="13">
        <v>131</v>
      </c>
      <c r="B133" s="13" t="s">
        <v>148</v>
      </c>
      <c r="C133" s="13" t="str">
        <f>"22"</f>
        <v>22</v>
      </c>
      <c r="D133" s="13" t="str">
        <f>"23"</f>
        <v>23</v>
      </c>
      <c r="E133" s="13" t="str">
        <f>"20210102223"</f>
        <v>20210102223</v>
      </c>
      <c r="F133" s="14" t="s">
        <v>149</v>
      </c>
      <c r="G133" s="15">
        <v>84.4</v>
      </c>
      <c r="H133" s="13">
        <v>76.9</v>
      </c>
      <c r="I133" s="13">
        <f t="shared" si="28"/>
        <v>81.4</v>
      </c>
    </row>
    <row r="134" s="1" customFormat="1" ht="14.25" spans="1:9">
      <c r="A134" s="13">
        <v>132</v>
      </c>
      <c r="B134" s="13" t="s">
        <v>148</v>
      </c>
      <c r="C134" s="13" t="str">
        <f t="shared" ref="C134:C139" si="29">"23"</f>
        <v>23</v>
      </c>
      <c r="D134" s="13" t="str">
        <f>"17"</f>
        <v>17</v>
      </c>
      <c r="E134" s="13" t="str">
        <f>"20210102317"</f>
        <v>20210102317</v>
      </c>
      <c r="F134" s="14" t="s">
        <v>150</v>
      </c>
      <c r="G134" s="15">
        <v>74.7</v>
      </c>
      <c r="H134" s="13">
        <v>87.9</v>
      </c>
      <c r="I134" s="13">
        <f t="shared" si="28"/>
        <v>79.98</v>
      </c>
    </row>
    <row r="135" s="1" customFormat="1" ht="14.25" spans="1:9">
      <c r="A135" s="13">
        <v>133</v>
      </c>
      <c r="B135" s="13" t="s">
        <v>148</v>
      </c>
      <c r="C135" s="13" t="str">
        <f>"21"</f>
        <v>21</v>
      </c>
      <c r="D135" s="13" t="str">
        <f>"17"</f>
        <v>17</v>
      </c>
      <c r="E135" s="13" t="str">
        <f>"20210102117"</f>
        <v>20210102117</v>
      </c>
      <c r="F135" s="14" t="s">
        <v>151</v>
      </c>
      <c r="G135" s="15">
        <v>74.6</v>
      </c>
      <c r="H135" s="13">
        <v>84.4</v>
      </c>
      <c r="I135" s="13">
        <f t="shared" si="28"/>
        <v>78.52</v>
      </c>
    </row>
    <row r="136" s="1" customFormat="1" ht="14.25" spans="1:10">
      <c r="A136" s="13">
        <v>134</v>
      </c>
      <c r="B136" s="13" t="s">
        <v>148</v>
      </c>
      <c r="C136" s="13" t="str">
        <f t="shared" si="29"/>
        <v>23</v>
      </c>
      <c r="D136" s="13" t="str">
        <f>"06"</f>
        <v>06</v>
      </c>
      <c r="E136" s="13" t="str">
        <f>"20210102306"</f>
        <v>20210102306</v>
      </c>
      <c r="F136" s="14" t="s">
        <v>437</v>
      </c>
      <c r="G136" s="15">
        <v>71.4</v>
      </c>
      <c r="H136" s="13">
        <v>89.1</v>
      </c>
      <c r="I136" s="13">
        <f t="shared" si="28"/>
        <v>78.48</v>
      </c>
      <c r="J136" s="1" t="s">
        <v>436</v>
      </c>
    </row>
    <row r="137" s="1" customFormat="1" ht="14.25" spans="1:9">
      <c r="A137" s="13">
        <v>135</v>
      </c>
      <c r="B137" s="13" t="s">
        <v>148</v>
      </c>
      <c r="C137" s="13" t="str">
        <f>"22"</f>
        <v>22</v>
      </c>
      <c r="D137" s="13" t="str">
        <f>"30"</f>
        <v>30</v>
      </c>
      <c r="E137" s="13" t="str">
        <f>"20210102230"</f>
        <v>20210102230</v>
      </c>
      <c r="F137" s="14" t="s">
        <v>152</v>
      </c>
      <c r="G137" s="15">
        <v>71.4</v>
      </c>
      <c r="H137" s="13">
        <v>85.7</v>
      </c>
      <c r="I137" s="13">
        <f t="shared" si="28"/>
        <v>77.12</v>
      </c>
    </row>
    <row r="138" s="1" customFormat="1" ht="14.25" spans="1:9">
      <c r="A138" s="13">
        <v>136</v>
      </c>
      <c r="B138" s="13" t="s">
        <v>148</v>
      </c>
      <c r="C138" s="13" t="str">
        <f>"21"</f>
        <v>21</v>
      </c>
      <c r="D138" s="13" t="str">
        <f>"16"</f>
        <v>16</v>
      </c>
      <c r="E138" s="13" t="str">
        <f>"20210102116"</f>
        <v>20210102116</v>
      </c>
      <c r="F138" s="14" t="s">
        <v>153</v>
      </c>
      <c r="G138" s="15">
        <v>74.3</v>
      </c>
      <c r="H138" s="13">
        <v>78.1</v>
      </c>
      <c r="I138" s="13">
        <f t="shared" si="28"/>
        <v>75.82</v>
      </c>
    </row>
    <row r="139" s="1" customFormat="1" ht="14.25" spans="1:9">
      <c r="A139" s="13">
        <v>137</v>
      </c>
      <c r="B139" s="13" t="s">
        <v>148</v>
      </c>
      <c r="C139" s="13" t="str">
        <f t="shared" si="29"/>
        <v>23</v>
      </c>
      <c r="D139" s="13" t="str">
        <f>"14"</f>
        <v>14</v>
      </c>
      <c r="E139" s="13" t="str">
        <f>"20210102314"</f>
        <v>20210102314</v>
      </c>
      <c r="F139" s="14" t="s">
        <v>154</v>
      </c>
      <c r="G139" s="15">
        <v>72.7</v>
      </c>
      <c r="H139" s="13">
        <v>79.8</v>
      </c>
      <c r="I139" s="13">
        <f t="shared" si="28"/>
        <v>75.54</v>
      </c>
    </row>
    <row r="140" s="1" customFormat="1" ht="14.25" spans="1:9">
      <c r="A140" s="13">
        <v>138</v>
      </c>
      <c r="B140" s="13" t="s">
        <v>148</v>
      </c>
      <c r="C140" s="13" t="str">
        <f>"22"</f>
        <v>22</v>
      </c>
      <c r="D140" s="13" t="str">
        <f>"04"</f>
        <v>04</v>
      </c>
      <c r="E140" s="13" t="str">
        <f>"20210102204"</f>
        <v>20210102204</v>
      </c>
      <c r="F140" s="14" t="s">
        <v>155</v>
      </c>
      <c r="G140" s="15">
        <v>68.15</v>
      </c>
      <c r="H140" s="13">
        <v>80</v>
      </c>
      <c r="I140" s="13">
        <f t="shared" si="28"/>
        <v>72.89</v>
      </c>
    </row>
    <row r="141" s="1" customFormat="1" ht="14.25" spans="1:9">
      <c r="A141" s="13">
        <v>139</v>
      </c>
      <c r="B141" s="13" t="s">
        <v>148</v>
      </c>
      <c r="C141" s="13" t="str">
        <f t="shared" ref="C141:C144" si="30">"23"</f>
        <v>23</v>
      </c>
      <c r="D141" s="13" t="str">
        <f>"25"</f>
        <v>25</v>
      </c>
      <c r="E141" s="13" t="str">
        <f>"20210102325"</f>
        <v>20210102325</v>
      </c>
      <c r="F141" s="14" t="s">
        <v>156</v>
      </c>
      <c r="G141" s="15">
        <v>67.5</v>
      </c>
      <c r="H141" s="13">
        <v>80.1</v>
      </c>
      <c r="I141" s="13">
        <f t="shared" si="28"/>
        <v>72.54</v>
      </c>
    </row>
    <row r="142" s="1" customFormat="1" ht="14.25" spans="1:9">
      <c r="A142" s="13">
        <v>140</v>
      </c>
      <c r="B142" s="13" t="s">
        <v>148</v>
      </c>
      <c r="C142" s="13" t="str">
        <f t="shared" si="30"/>
        <v>23</v>
      </c>
      <c r="D142" s="13" t="str">
        <f>"02"</f>
        <v>02</v>
      </c>
      <c r="E142" s="13" t="str">
        <f>"20210102302"</f>
        <v>20210102302</v>
      </c>
      <c r="F142" s="14" t="s">
        <v>157</v>
      </c>
      <c r="G142" s="15">
        <v>66.15</v>
      </c>
      <c r="H142" s="13">
        <v>81.6</v>
      </c>
      <c r="I142" s="13">
        <f t="shared" si="28"/>
        <v>72.33</v>
      </c>
    </row>
    <row r="143" s="1" customFormat="1" ht="14.25" spans="1:9">
      <c r="A143" s="13">
        <v>141</v>
      </c>
      <c r="B143" s="13" t="s">
        <v>148</v>
      </c>
      <c r="C143" s="13" t="str">
        <f>"21"</f>
        <v>21</v>
      </c>
      <c r="D143" s="13" t="str">
        <f>"18"</f>
        <v>18</v>
      </c>
      <c r="E143" s="13" t="str">
        <f>"20210102118"</f>
        <v>20210102118</v>
      </c>
      <c r="F143" s="14" t="s">
        <v>158</v>
      </c>
      <c r="G143" s="15">
        <v>65.9</v>
      </c>
      <c r="H143" s="13">
        <v>79.1</v>
      </c>
      <c r="I143" s="13">
        <f t="shared" si="28"/>
        <v>71.18</v>
      </c>
    </row>
    <row r="144" s="1" customFormat="1" ht="14.25" spans="1:9">
      <c r="A144" s="13">
        <v>142</v>
      </c>
      <c r="B144" s="13" t="s">
        <v>148</v>
      </c>
      <c r="C144" s="13" t="str">
        <f t="shared" si="30"/>
        <v>23</v>
      </c>
      <c r="D144" s="13" t="str">
        <f>"07"</f>
        <v>07</v>
      </c>
      <c r="E144" s="13" t="str">
        <f>"20210102307"</f>
        <v>20210102307</v>
      </c>
      <c r="F144" s="14" t="s">
        <v>159</v>
      </c>
      <c r="G144" s="15">
        <v>66.3</v>
      </c>
      <c r="H144" s="13">
        <v>78.2</v>
      </c>
      <c r="I144" s="13">
        <f t="shared" si="28"/>
        <v>71.06</v>
      </c>
    </row>
    <row r="145" s="2" customFormat="1" ht="14.25" spans="1:16372">
      <c r="A145" s="13">
        <v>143</v>
      </c>
      <c r="B145" s="16" t="s">
        <v>148</v>
      </c>
      <c r="C145" s="16" t="str">
        <f t="shared" ref="C145:C148" si="31">"22"</f>
        <v>22</v>
      </c>
      <c r="D145" s="16" t="str">
        <f>"08"</f>
        <v>08</v>
      </c>
      <c r="E145" s="16" t="str">
        <f>"20210102208"</f>
        <v>20210102208</v>
      </c>
      <c r="F145" s="17" t="s">
        <v>160</v>
      </c>
      <c r="G145" s="18">
        <v>70.05</v>
      </c>
      <c r="H145" s="16">
        <v>72.3</v>
      </c>
      <c r="I145" s="16">
        <f t="shared" si="28"/>
        <v>70.95</v>
      </c>
      <c r="XDZ145" s="24"/>
      <c r="XEA145" s="24"/>
      <c r="XEB145" s="24"/>
      <c r="XEC145" s="24"/>
      <c r="XED145" s="24"/>
      <c r="XEE145" s="24"/>
      <c r="XEF145" s="24"/>
      <c r="XEG145" s="24"/>
      <c r="XEH145" s="24"/>
      <c r="XEI145" s="24"/>
      <c r="XEJ145" s="24"/>
      <c r="XEK145" s="24"/>
      <c r="XEL145" s="24"/>
      <c r="XEM145" s="24"/>
      <c r="XEN145" s="24"/>
      <c r="XEO145" s="24"/>
      <c r="XEP145" s="24"/>
      <c r="XEQ145" s="24"/>
      <c r="XER145" s="24"/>
    </row>
    <row r="146" s="2" customFormat="1" ht="14.25" spans="1:16372">
      <c r="A146" s="13">
        <v>144</v>
      </c>
      <c r="B146" s="16" t="s">
        <v>148</v>
      </c>
      <c r="C146" s="16" t="str">
        <f t="shared" si="31"/>
        <v>22</v>
      </c>
      <c r="D146" s="16" t="str">
        <f>"03"</f>
        <v>03</v>
      </c>
      <c r="E146" s="16" t="str">
        <f>"20210102203"</f>
        <v>20210102203</v>
      </c>
      <c r="F146" s="17" t="s">
        <v>161</v>
      </c>
      <c r="G146" s="18">
        <v>64.4</v>
      </c>
      <c r="H146" s="16">
        <v>76.7</v>
      </c>
      <c r="I146" s="16">
        <f t="shared" si="28"/>
        <v>69.32</v>
      </c>
      <c r="XDZ146" s="24"/>
      <c r="XEA146" s="24"/>
      <c r="XEB146" s="24"/>
      <c r="XEC146" s="24"/>
      <c r="XED146" s="24"/>
      <c r="XEE146" s="24"/>
      <c r="XEF146" s="24"/>
      <c r="XEG146" s="24"/>
      <c r="XEH146" s="24"/>
      <c r="XEI146" s="24"/>
      <c r="XEJ146" s="24"/>
      <c r="XEK146" s="24"/>
      <c r="XEL146" s="24"/>
      <c r="XEM146" s="24"/>
      <c r="XEN146" s="24"/>
      <c r="XEO146" s="24"/>
      <c r="XEP146" s="24"/>
      <c r="XEQ146" s="24"/>
      <c r="XER146" s="24"/>
    </row>
    <row r="147" s="2" customFormat="1" ht="14.25" spans="1:16372">
      <c r="A147" s="13">
        <v>145</v>
      </c>
      <c r="B147" s="16" t="s">
        <v>148</v>
      </c>
      <c r="C147" s="16" t="str">
        <f t="shared" si="31"/>
        <v>22</v>
      </c>
      <c r="D147" s="16" t="str">
        <f>"06"</f>
        <v>06</v>
      </c>
      <c r="E147" s="16" t="str">
        <f>"20210102206"</f>
        <v>20210102206</v>
      </c>
      <c r="F147" s="17" t="s">
        <v>162</v>
      </c>
      <c r="G147" s="18">
        <v>67.9</v>
      </c>
      <c r="H147" s="16">
        <v>70.1</v>
      </c>
      <c r="I147" s="16">
        <f t="shared" si="28"/>
        <v>68.78</v>
      </c>
      <c r="XDZ147" s="24"/>
      <c r="XEA147" s="24"/>
      <c r="XEB147" s="24"/>
      <c r="XEC147" s="24"/>
      <c r="XED147" s="24"/>
      <c r="XEE147" s="24"/>
      <c r="XEF147" s="24"/>
      <c r="XEG147" s="24"/>
      <c r="XEH147" s="24"/>
      <c r="XEI147" s="24"/>
      <c r="XEJ147" s="24"/>
      <c r="XEK147" s="24"/>
      <c r="XEL147" s="24"/>
      <c r="XEM147" s="24"/>
      <c r="XEN147" s="24"/>
      <c r="XEO147" s="24"/>
      <c r="XEP147" s="24"/>
      <c r="XEQ147" s="24"/>
      <c r="XER147" s="24"/>
    </row>
    <row r="148" s="2" customFormat="1" ht="14.25" spans="1:16372">
      <c r="A148" s="13">
        <v>146</v>
      </c>
      <c r="B148" s="16" t="s">
        <v>148</v>
      </c>
      <c r="C148" s="16" t="str">
        <f t="shared" si="31"/>
        <v>22</v>
      </c>
      <c r="D148" s="16" t="str">
        <f>"12"</f>
        <v>12</v>
      </c>
      <c r="E148" s="16" t="str">
        <f>"20210102212"</f>
        <v>20210102212</v>
      </c>
      <c r="F148" s="17" t="s">
        <v>163</v>
      </c>
      <c r="G148" s="18">
        <v>64.8</v>
      </c>
      <c r="H148" s="16">
        <v>74.2</v>
      </c>
      <c r="I148" s="16">
        <f t="shared" si="28"/>
        <v>68.56</v>
      </c>
      <c r="XDZ148" s="24"/>
      <c r="XEA148" s="24"/>
      <c r="XEB148" s="24"/>
      <c r="XEC148" s="24"/>
      <c r="XED148" s="24"/>
      <c r="XEE148" s="24"/>
      <c r="XEF148" s="24"/>
      <c r="XEG148" s="24"/>
      <c r="XEH148" s="24"/>
      <c r="XEI148" s="24"/>
      <c r="XEJ148" s="24"/>
      <c r="XEK148" s="24"/>
      <c r="XEL148" s="24"/>
      <c r="XEM148" s="24"/>
      <c r="XEN148" s="24"/>
      <c r="XEO148" s="24"/>
      <c r="XEP148" s="24"/>
      <c r="XEQ148" s="24"/>
      <c r="XER148" s="24"/>
    </row>
    <row r="149" s="1" customFormat="1" ht="14.25" spans="1:9">
      <c r="A149" s="13">
        <v>147</v>
      </c>
      <c r="B149" s="13" t="s">
        <v>164</v>
      </c>
      <c r="C149" s="13" t="str">
        <f t="shared" ref="C149:C152" si="32">"25"</f>
        <v>25</v>
      </c>
      <c r="D149" s="13" t="str">
        <f>"18"</f>
        <v>18</v>
      </c>
      <c r="E149" s="13" t="str">
        <f>"20210112518"</f>
        <v>20210112518</v>
      </c>
      <c r="F149" s="14" t="s">
        <v>165</v>
      </c>
      <c r="G149" s="15">
        <v>81</v>
      </c>
      <c r="H149" s="13">
        <v>87.2</v>
      </c>
      <c r="I149" s="13">
        <f t="shared" si="28"/>
        <v>83.48</v>
      </c>
    </row>
    <row r="150" s="1" customFormat="1" ht="14.25" spans="1:9">
      <c r="A150" s="13">
        <v>148</v>
      </c>
      <c r="B150" s="13" t="s">
        <v>164</v>
      </c>
      <c r="C150" s="13" t="str">
        <f t="shared" ref="C150:C159" si="33">"24"</f>
        <v>24</v>
      </c>
      <c r="D150" s="13" t="str">
        <f>"22"</f>
        <v>22</v>
      </c>
      <c r="E150" s="13" t="str">
        <f>"20210112422"</f>
        <v>20210112422</v>
      </c>
      <c r="F150" s="14" t="s">
        <v>166</v>
      </c>
      <c r="G150" s="15">
        <v>79.8</v>
      </c>
      <c r="H150" s="13">
        <v>87.8</v>
      </c>
      <c r="I150" s="13">
        <f t="shared" si="28"/>
        <v>83</v>
      </c>
    </row>
    <row r="151" s="1" customFormat="1" ht="14.25" spans="1:9">
      <c r="A151" s="13">
        <v>149</v>
      </c>
      <c r="B151" s="13" t="s">
        <v>164</v>
      </c>
      <c r="C151" s="13" t="str">
        <f t="shared" si="32"/>
        <v>25</v>
      </c>
      <c r="D151" s="13" t="str">
        <f>"08"</f>
        <v>08</v>
      </c>
      <c r="E151" s="13" t="str">
        <f>"20210112508"</f>
        <v>20210112508</v>
      </c>
      <c r="F151" s="14" t="s">
        <v>167</v>
      </c>
      <c r="G151" s="15">
        <v>77.1</v>
      </c>
      <c r="H151" s="13">
        <v>85</v>
      </c>
      <c r="I151" s="13">
        <f t="shared" si="28"/>
        <v>80.26</v>
      </c>
    </row>
    <row r="152" s="1" customFormat="1" ht="14.25" spans="1:9">
      <c r="A152" s="13">
        <v>150</v>
      </c>
      <c r="B152" s="13" t="s">
        <v>164</v>
      </c>
      <c r="C152" s="13" t="str">
        <f t="shared" si="32"/>
        <v>25</v>
      </c>
      <c r="D152" s="13" t="str">
        <f>"03"</f>
        <v>03</v>
      </c>
      <c r="E152" s="13" t="str">
        <f>"20210112503"</f>
        <v>20210112503</v>
      </c>
      <c r="F152" s="14" t="s">
        <v>168</v>
      </c>
      <c r="G152" s="15">
        <v>75.2</v>
      </c>
      <c r="H152" s="13">
        <v>87</v>
      </c>
      <c r="I152" s="13">
        <f t="shared" si="28"/>
        <v>79.92</v>
      </c>
    </row>
    <row r="153" s="1" customFormat="1" ht="14.25" spans="1:9">
      <c r="A153" s="13">
        <v>151</v>
      </c>
      <c r="B153" s="13" t="s">
        <v>164</v>
      </c>
      <c r="C153" s="13" t="str">
        <f t="shared" si="33"/>
        <v>24</v>
      </c>
      <c r="D153" s="13" t="str">
        <f>"04"</f>
        <v>04</v>
      </c>
      <c r="E153" s="13" t="str">
        <f>"20210112404"</f>
        <v>20210112404</v>
      </c>
      <c r="F153" s="14" t="s">
        <v>169</v>
      </c>
      <c r="G153" s="15">
        <v>76.9</v>
      </c>
      <c r="H153" s="13">
        <v>83.6</v>
      </c>
      <c r="I153" s="13">
        <f t="shared" si="28"/>
        <v>79.58</v>
      </c>
    </row>
    <row r="154" s="1" customFormat="1" ht="14.25" spans="1:9">
      <c r="A154" s="13">
        <v>152</v>
      </c>
      <c r="B154" s="13" t="s">
        <v>164</v>
      </c>
      <c r="C154" s="13" t="str">
        <f>"25"</f>
        <v>25</v>
      </c>
      <c r="D154" s="13" t="str">
        <f>"26"</f>
        <v>26</v>
      </c>
      <c r="E154" s="13" t="str">
        <f>"20210112526"</f>
        <v>20210112526</v>
      </c>
      <c r="F154" s="14" t="s">
        <v>170</v>
      </c>
      <c r="G154" s="15">
        <v>81</v>
      </c>
      <c r="H154" s="13">
        <v>75.6</v>
      </c>
      <c r="I154" s="13">
        <f t="shared" si="28"/>
        <v>78.84</v>
      </c>
    </row>
    <row r="155" s="1" customFormat="1" ht="14.25" spans="1:9">
      <c r="A155" s="13">
        <v>153</v>
      </c>
      <c r="B155" s="13" t="s">
        <v>164</v>
      </c>
      <c r="C155" s="13" t="str">
        <f t="shared" si="33"/>
        <v>24</v>
      </c>
      <c r="D155" s="13" t="str">
        <f>"25"</f>
        <v>25</v>
      </c>
      <c r="E155" s="13" t="str">
        <f>"20210112425"</f>
        <v>20210112425</v>
      </c>
      <c r="F155" s="14" t="s">
        <v>171</v>
      </c>
      <c r="G155" s="15">
        <v>70.75</v>
      </c>
      <c r="H155" s="13">
        <v>88.2</v>
      </c>
      <c r="I155" s="13">
        <f t="shared" si="28"/>
        <v>77.73</v>
      </c>
    </row>
    <row r="156" s="1" customFormat="1" ht="14.25" spans="1:9">
      <c r="A156" s="13">
        <v>154</v>
      </c>
      <c r="B156" s="13" t="s">
        <v>164</v>
      </c>
      <c r="C156" s="13" t="str">
        <f t="shared" si="33"/>
        <v>24</v>
      </c>
      <c r="D156" s="13" t="str">
        <f>"13"</f>
        <v>13</v>
      </c>
      <c r="E156" s="13" t="str">
        <f>"20210112413"</f>
        <v>20210112413</v>
      </c>
      <c r="F156" s="14" t="s">
        <v>172</v>
      </c>
      <c r="G156" s="15">
        <v>78.3</v>
      </c>
      <c r="H156" s="13">
        <v>76</v>
      </c>
      <c r="I156" s="13">
        <f t="shared" si="28"/>
        <v>77.38</v>
      </c>
    </row>
    <row r="157" s="1" customFormat="1" ht="14.25" spans="1:9">
      <c r="A157" s="13">
        <v>155</v>
      </c>
      <c r="B157" s="13" t="s">
        <v>164</v>
      </c>
      <c r="C157" s="13" t="str">
        <f t="shared" si="33"/>
        <v>24</v>
      </c>
      <c r="D157" s="13" t="str">
        <f>"18"</f>
        <v>18</v>
      </c>
      <c r="E157" s="13" t="str">
        <f>"20210112418"</f>
        <v>20210112418</v>
      </c>
      <c r="F157" s="14" t="s">
        <v>173</v>
      </c>
      <c r="G157" s="15">
        <v>69.1</v>
      </c>
      <c r="H157" s="13">
        <v>86.8</v>
      </c>
      <c r="I157" s="13">
        <f t="shared" si="28"/>
        <v>76.18</v>
      </c>
    </row>
    <row r="158" s="1" customFormat="1" ht="14.25" spans="1:9">
      <c r="A158" s="13">
        <v>156</v>
      </c>
      <c r="B158" s="13" t="s">
        <v>164</v>
      </c>
      <c r="C158" s="13" t="str">
        <f t="shared" si="33"/>
        <v>24</v>
      </c>
      <c r="D158" s="13" t="str">
        <f>"21"</f>
        <v>21</v>
      </c>
      <c r="E158" s="13" t="str">
        <f>"20210112421"</f>
        <v>20210112421</v>
      </c>
      <c r="F158" s="14" t="s">
        <v>174</v>
      </c>
      <c r="G158" s="15">
        <v>71.15</v>
      </c>
      <c r="H158" s="13">
        <v>80.8</v>
      </c>
      <c r="I158" s="13">
        <f t="shared" si="28"/>
        <v>75.01</v>
      </c>
    </row>
    <row r="159" s="1" customFormat="1" ht="14.25" spans="1:9">
      <c r="A159" s="13">
        <v>157</v>
      </c>
      <c r="B159" s="13" t="s">
        <v>164</v>
      </c>
      <c r="C159" s="13" t="str">
        <f t="shared" si="33"/>
        <v>24</v>
      </c>
      <c r="D159" s="13" t="str">
        <f>"24"</f>
        <v>24</v>
      </c>
      <c r="E159" s="13" t="str">
        <f>"20210112424"</f>
        <v>20210112424</v>
      </c>
      <c r="F159" s="14" t="s">
        <v>175</v>
      </c>
      <c r="G159" s="15">
        <v>72.15</v>
      </c>
      <c r="H159" s="13">
        <v>78.6</v>
      </c>
      <c r="I159" s="13">
        <f t="shared" si="28"/>
        <v>74.73</v>
      </c>
    </row>
    <row r="160" s="2" customFormat="1" ht="14.25" spans="1:16372">
      <c r="A160" s="13">
        <v>158</v>
      </c>
      <c r="B160" s="16" t="s">
        <v>164</v>
      </c>
      <c r="C160" s="16" t="str">
        <f>"25"</f>
        <v>25</v>
      </c>
      <c r="D160" s="16" t="str">
        <f>"22"</f>
        <v>22</v>
      </c>
      <c r="E160" s="16" t="str">
        <f>"20210112522"</f>
        <v>20210112522</v>
      </c>
      <c r="F160" s="17" t="s">
        <v>438</v>
      </c>
      <c r="G160" s="18">
        <v>64.9</v>
      </c>
      <c r="H160" s="16">
        <v>83</v>
      </c>
      <c r="I160" s="16">
        <f t="shared" si="28"/>
        <v>72.14</v>
      </c>
      <c r="J160" s="2" t="s">
        <v>436</v>
      </c>
      <c r="XDZ160" s="24"/>
      <c r="XEA160" s="24"/>
      <c r="XEB160" s="24"/>
      <c r="XEC160" s="24"/>
      <c r="XED160" s="24"/>
      <c r="XEE160" s="24"/>
      <c r="XEF160" s="24"/>
      <c r="XEG160" s="24"/>
      <c r="XEH160" s="24"/>
      <c r="XEI160" s="24"/>
      <c r="XEJ160" s="24"/>
      <c r="XEK160" s="24"/>
      <c r="XEL160" s="24"/>
      <c r="XEM160" s="24"/>
      <c r="XEN160" s="24"/>
      <c r="XEO160" s="24"/>
      <c r="XEP160" s="24"/>
      <c r="XEQ160" s="24"/>
      <c r="XER160" s="24"/>
    </row>
    <row r="161" s="2" customFormat="1" ht="14.25" spans="1:16372">
      <c r="A161" s="13">
        <v>159</v>
      </c>
      <c r="B161" s="16" t="s">
        <v>164</v>
      </c>
      <c r="C161" s="16" t="str">
        <f t="shared" ref="C161:C163" si="34">"24"</f>
        <v>24</v>
      </c>
      <c r="D161" s="16" t="str">
        <f>"17"</f>
        <v>17</v>
      </c>
      <c r="E161" s="16" t="str">
        <f>"20210112417"</f>
        <v>20210112417</v>
      </c>
      <c r="F161" s="17" t="s">
        <v>176</v>
      </c>
      <c r="G161" s="18">
        <v>65.7</v>
      </c>
      <c r="H161" s="16">
        <v>81.6</v>
      </c>
      <c r="I161" s="16">
        <f t="shared" si="28"/>
        <v>72.06</v>
      </c>
      <c r="XDZ161" s="24"/>
      <c r="XEA161" s="24"/>
      <c r="XEB161" s="24"/>
      <c r="XEC161" s="24"/>
      <c r="XED161" s="24"/>
      <c r="XEE161" s="24"/>
      <c r="XEF161" s="24"/>
      <c r="XEG161" s="24"/>
      <c r="XEH161" s="24"/>
      <c r="XEI161" s="24"/>
      <c r="XEJ161" s="24"/>
      <c r="XEK161" s="24"/>
      <c r="XEL161" s="24"/>
      <c r="XEM161" s="24"/>
      <c r="XEN161" s="24"/>
      <c r="XEO161" s="24"/>
      <c r="XEP161" s="24"/>
      <c r="XEQ161" s="24"/>
      <c r="XER161" s="24"/>
    </row>
    <row r="162" s="2" customFormat="1" ht="14.25" spans="1:16372">
      <c r="A162" s="13">
        <v>160</v>
      </c>
      <c r="B162" s="16" t="s">
        <v>164</v>
      </c>
      <c r="C162" s="16" t="str">
        <f t="shared" si="34"/>
        <v>24</v>
      </c>
      <c r="D162" s="16" t="str">
        <f>"02"</f>
        <v>02</v>
      </c>
      <c r="E162" s="16" t="str">
        <f>"20210112402"</f>
        <v>20210112402</v>
      </c>
      <c r="F162" s="17" t="s">
        <v>177</v>
      </c>
      <c r="G162" s="18">
        <v>68</v>
      </c>
      <c r="H162" s="16">
        <v>75.8</v>
      </c>
      <c r="I162" s="16">
        <f t="shared" si="28"/>
        <v>71.12</v>
      </c>
      <c r="XDZ162" s="24"/>
      <c r="XEA162" s="24"/>
      <c r="XEB162" s="24"/>
      <c r="XEC162" s="24"/>
      <c r="XED162" s="24"/>
      <c r="XEE162" s="24"/>
      <c r="XEF162" s="24"/>
      <c r="XEG162" s="24"/>
      <c r="XEH162" s="24"/>
      <c r="XEI162" s="24"/>
      <c r="XEJ162" s="24"/>
      <c r="XEK162" s="24"/>
      <c r="XEL162" s="24"/>
      <c r="XEM162" s="24"/>
      <c r="XEN162" s="24"/>
      <c r="XEO162" s="24"/>
      <c r="XEP162" s="24"/>
      <c r="XEQ162" s="24"/>
      <c r="XER162" s="24"/>
    </row>
    <row r="163" s="3" customFormat="1" ht="20" customHeight="1" spans="1:16363">
      <c r="A163" s="13">
        <v>161</v>
      </c>
      <c r="B163" s="19" t="s">
        <v>164</v>
      </c>
      <c r="C163" s="19" t="str">
        <f t="shared" si="34"/>
        <v>24</v>
      </c>
      <c r="D163" s="19" t="str">
        <f>"12"</f>
        <v>12</v>
      </c>
      <c r="E163" s="19" t="str">
        <f>"20210112412"</f>
        <v>20210112412</v>
      </c>
      <c r="F163" s="20" t="s">
        <v>178</v>
      </c>
      <c r="G163" s="21">
        <v>59.3</v>
      </c>
      <c r="H163" s="19">
        <v>87</v>
      </c>
      <c r="I163" s="19">
        <f t="shared" si="28"/>
        <v>70.38</v>
      </c>
      <c r="J163" s="22"/>
      <c r="XDV163" s="23"/>
      <c r="XDW163" s="23"/>
      <c r="XDX163" s="23"/>
      <c r="XDY163" s="23"/>
      <c r="XDZ163" s="23"/>
      <c r="XEA163" s="23"/>
      <c r="XEB163" s="23"/>
      <c r="XEC163" s="23"/>
      <c r="XED163" s="23"/>
      <c r="XEE163" s="23"/>
      <c r="XEF163" s="23"/>
      <c r="XEG163" s="23"/>
      <c r="XEH163" s="23"/>
      <c r="XEI163" s="23"/>
    </row>
    <row r="164" s="3" customFormat="1" ht="20" customHeight="1" spans="1:16363">
      <c r="A164" s="13">
        <v>162</v>
      </c>
      <c r="B164" s="19" t="s">
        <v>164</v>
      </c>
      <c r="C164" s="19" t="str">
        <f>"25"</f>
        <v>25</v>
      </c>
      <c r="D164" s="19" t="str">
        <f>"16"</f>
        <v>16</v>
      </c>
      <c r="E164" s="19" t="str">
        <f>"20210112516"</f>
        <v>20210112516</v>
      </c>
      <c r="F164" s="20" t="s">
        <v>179</v>
      </c>
      <c r="G164" s="21">
        <v>63</v>
      </c>
      <c r="H164" s="19">
        <v>80.8</v>
      </c>
      <c r="I164" s="19">
        <f t="shared" si="28"/>
        <v>70.12</v>
      </c>
      <c r="J164" s="22"/>
      <c r="XDV164" s="23"/>
      <c r="XDW164" s="23"/>
      <c r="XDX164" s="23"/>
      <c r="XDY164" s="23"/>
      <c r="XDZ164" s="23"/>
      <c r="XEA164" s="23"/>
      <c r="XEB164" s="23"/>
      <c r="XEC164" s="23"/>
      <c r="XED164" s="23"/>
      <c r="XEE164" s="23"/>
      <c r="XEF164" s="23"/>
      <c r="XEG164" s="23"/>
      <c r="XEH164" s="23"/>
      <c r="XEI164" s="23"/>
    </row>
    <row r="165" s="1" customFormat="1" ht="14.25" spans="1:9">
      <c r="A165" s="13">
        <v>163</v>
      </c>
      <c r="B165" s="13" t="s">
        <v>180</v>
      </c>
      <c r="C165" s="13" t="str">
        <f>"28"</f>
        <v>28</v>
      </c>
      <c r="D165" s="13" t="str">
        <f>"02"</f>
        <v>02</v>
      </c>
      <c r="E165" s="13" t="str">
        <f>"20210122802"</f>
        <v>20210122802</v>
      </c>
      <c r="F165" s="14" t="s">
        <v>181</v>
      </c>
      <c r="G165" s="15">
        <v>74.1</v>
      </c>
      <c r="H165" s="13">
        <v>76.6</v>
      </c>
      <c r="I165" s="13">
        <f t="shared" si="28"/>
        <v>75.1</v>
      </c>
    </row>
    <row r="166" s="1" customFormat="1" ht="14.25" spans="1:9">
      <c r="A166" s="13">
        <v>164</v>
      </c>
      <c r="B166" s="13" t="s">
        <v>180</v>
      </c>
      <c r="C166" s="13" t="str">
        <f t="shared" ref="C166:C172" si="35">"27"</f>
        <v>27</v>
      </c>
      <c r="D166" s="13" t="str">
        <f>"15"</f>
        <v>15</v>
      </c>
      <c r="E166" s="13" t="str">
        <f>"20210122715"</f>
        <v>20210122715</v>
      </c>
      <c r="F166" s="14" t="s">
        <v>179</v>
      </c>
      <c r="G166" s="15">
        <v>64.4</v>
      </c>
      <c r="H166" s="13">
        <v>81.8</v>
      </c>
      <c r="I166" s="13">
        <f t="shared" si="28"/>
        <v>71.36</v>
      </c>
    </row>
    <row r="167" s="1" customFormat="1" ht="14.25" spans="1:9">
      <c r="A167" s="13">
        <v>165</v>
      </c>
      <c r="B167" s="13" t="s">
        <v>180</v>
      </c>
      <c r="C167" s="13" t="str">
        <f t="shared" ref="C167:C170" si="36">"26"</f>
        <v>26</v>
      </c>
      <c r="D167" s="13" t="str">
        <f>"12"</f>
        <v>12</v>
      </c>
      <c r="E167" s="13" t="str">
        <f>"20210122612"</f>
        <v>20210122612</v>
      </c>
      <c r="F167" s="14" t="s">
        <v>182</v>
      </c>
      <c r="G167" s="15">
        <v>69.6</v>
      </c>
      <c r="H167" s="13">
        <v>73.8</v>
      </c>
      <c r="I167" s="13">
        <f t="shared" si="28"/>
        <v>71.28</v>
      </c>
    </row>
    <row r="168" s="1" customFormat="1" ht="14.25" spans="1:9">
      <c r="A168" s="13">
        <v>166</v>
      </c>
      <c r="B168" s="13" t="s">
        <v>180</v>
      </c>
      <c r="C168" s="13" t="str">
        <f t="shared" si="35"/>
        <v>27</v>
      </c>
      <c r="D168" s="13" t="str">
        <f>"07"</f>
        <v>07</v>
      </c>
      <c r="E168" s="13" t="str">
        <f>"20210122707"</f>
        <v>20210122707</v>
      </c>
      <c r="F168" s="14" t="s">
        <v>183</v>
      </c>
      <c r="G168" s="15">
        <v>65.3</v>
      </c>
      <c r="H168" s="13">
        <v>79.2</v>
      </c>
      <c r="I168" s="13">
        <f t="shared" si="28"/>
        <v>70.86</v>
      </c>
    </row>
    <row r="169" s="1" customFormat="1" ht="14.25" spans="1:9">
      <c r="A169" s="13">
        <v>167</v>
      </c>
      <c r="B169" s="13" t="s">
        <v>180</v>
      </c>
      <c r="C169" s="13" t="str">
        <f t="shared" si="36"/>
        <v>26</v>
      </c>
      <c r="D169" s="13" t="str">
        <f>"16"</f>
        <v>16</v>
      </c>
      <c r="E169" s="13" t="str">
        <f>"20210122616"</f>
        <v>20210122616</v>
      </c>
      <c r="F169" s="14" t="s">
        <v>184</v>
      </c>
      <c r="G169" s="15">
        <v>61.7</v>
      </c>
      <c r="H169" s="13">
        <v>81.8</v>
      </c>
      <c r="I169" s="13">
        <f t="shared" si="28"/>
        <v>69.74</v>
      </c>
    </row>
    <row r="170" s="1" customFormat="1" ht="14.25" spans="1:9">
      <c r="A170" s="13">
        <v>168</v>
      </c>
      <c r="B170" s="13" t="s">
        <v>180</v>
      </c>
      <c r="C170" s="13" t="str">
        <f t="shared" si="36"/>
        <v>26</v>
      </c>
      <c r="D170" s="13" t="str">
        <f>"29"</f>
        <v>29</v>
      </c>
      <c r="E170" s="13" t="str">
        <f>"20210122629"</f>
        <v>20210122629</v>
      </c>
      <c r="F170" s="14" t="s">
        <v>185</v>
      </c>
      <c r="G170" s="15">
        <v>66.3</v>
      </c>
      <c r="H170" s="13">
        <v>74.6</v>
      </c>
      <c r="I170" s="13">
        <f t="shared" si="28"/>
        <v>69.62</v>
      </c>
    </row>
    <row r="171" s="1" customFormat="1" ht="14.25" spans="1:9">
      <c r="A171" s="13">
        <v>169</v>
      </c>
      <c r="B171" s="13" t="s">
        <v>180</v>
      </c>
      <c r="C171" s="13" t="str">
        <f t="shared" si="35"/>
        <v>27</v>
      </c>
      <c r="D171" s="13" t="str">
        <f>"13"</f>
        <v>13</v>
      </c>
      <c r="E171" s="13" t="str">
        <f>"20210122713"</f>
        <v>20210122713</v>
      </c>
      <c r="F171" s="14" t="s">
        <v>186</v>
      </c>
      <c r="G171" s="15">
        <v>62.3</v>
      </c>
      <c r="H171" s="13">
        <v>79.6</v>
      </c>
      <c r="I171" s="13">
        <f t="shared" si="28"/>
        <v>69.22</v>
      </c>
    </row>
    <row r="172" s="1" customFormat="1" ht="14.25" spans="1:9">
      <c r="A172" s="13">
        <v>170</v>
      </c>
      <c r="B172" s="13" t="s">
        <v>180</v>
      </c>
      <c r="C172" s="13" t="str">
        <f t="shared" si="35"/>
        <v>27</v>
      </c>
      <c r="D172" s="13" t="str">
        <f>"02"</f>
        <v>02</v>
      </c>
      <c r="E172" s="13" t="str">
        <f>"20210122702"</f>
        <v>20210122702</v>
      </c>
      <c r="F172" s="14" t="s">
        <v>187</v>
      </c>
      <c r="G172" s="15">
        <v>59</v>
      </c>
      <c r="H172" s="13">
        <v>83.6</v>
      </c>
      <c r="I172" s="13">
        <f t="shared" si="28"/>
        <v>68.84</v>
      </c>
    </row>
    <row r="173" s="1" customFormat="1" ht="14.25" spans="1:9">
      <c r="A173" s="13">
        <v>171</v>
      </c>
      <c r="B173" s="13" t="s">
        <v>180</v>
      </c>
      <c r="C173" s="13" t="str">
        <f t="shared" ref="C173:C177" si="37">"26"</f>
        <v>26</v>
      </c>
      <c r="D173" s="13" t="str">
        <f>"25"</f>
        <v>25</v>
      </c>
      <c r="E173" s="13" t="str">
        <f>"20210122625"</f>
        <v>20210122625</v>
      </c>
      <c r="F173" s="14" t="s">
        <v>188</v>
      </c>
      <c r="G173" s="15">
        <v>58.9</v>
      </c>
      <c r="H173" s="13">
        <v>83.6</v>
      </c>
      <c r="I173" s="13">
        <f t="shared" si="28"/>
        <v>68.78</v>
      </c>
    </row>
    <row r="174" s="1" customFormat="1" ht="14.25" spans="1:9">
      <c r="A174" s="13">
        <v>172</v>
      </c>
      <c r="B174" s="13" t="s">
        <v>180</v>
      </c>
      <c r="C174" s="13" t="str">
        <f>"28"</f>
        <v>28</v>
      </c>
      <c r="D174" s="13" t="str">
        <f>"04"</f>
        <v>04</v>
      </c>
      <c r="E174" s="13" t="str">
        <f>"20210122804"</f>
        <v>20210122804</v>
      </c>
      <c r="F174" s="14" t="s">
        <v>189</v>
      </c>
      <c r="G174" s="15">
        <v>56.35</v>
      </c>
      <c r="H174" s="13">
        <v>83.6</v>
      </c>
      <c r="I174" s="13">
        <f t="shared" si="28"/>
        <v>67.25</v>
      </c>
    </row>
    <row r="175" s="1" customFormat="1" ht="14.25" spans="1:9">
      <c r="A175" s="13">
        <v>173</v>
      </c>
      <c r="B175" s="13" t="s">
        <v>180</v>
      </c>
      <c r="C175" s="13" t="str">
        <f t="shared" si="37"/>
        <v>26</v>
      </c>
      <c r="D175" s="13" t="str">
        <f>"17"</f>
        <v>17</v>
      </c>
      <c r="E175" s="13" t="str">
        <f>"20210122617"</f>
        <v>20210122617</v>
      </c>
      <c r="F175" s="14" t="s">
        <v>190</v>
      </c>
      <c r="G175" s="15">
        <v>64.15</v>
      </c>
      <c r="H175" s="13">
        <v>71.8</v>
      </c>
      <c r="I175" s="13">
        <f t="shared" si="28"/>
        <v>67.21</v>
      </c>
    </row>
    <row r="176" s="1" customFormat="1" ht="14.25" spans="1:9">
      <c r="A176" s="13">
        <v>174</v>
      </c>
      <c r="B176" s="13" t="s">
        <v>180</v>
      </c>
      <c r="C176" s="13" t="str">
        <f>"27"</f>
        <v>27</v>
      </c>
      <c r="D176" s="13" t="str">
        <f>"17"</f>
        <v>17</v>
      </c>
      <c r="E176" s="13" t="str">
        <f>"20210122717"</f>
        <v>20210122717</v>
      </c>
      <c r="F176" s="14" t="s">
        <v>191</v>
      </c>
      <c r="G176" s="15">
        <v>67.1</v>
      </c>
      <c r="H176" s="13">
        <v>67.2</v>
      </c>
      <c r="I176" s="13">
        <f t="shared" si="28"/>
        <v>67.14</v>
      </c>
    </row>
    <row r="177" s="1" customFormat="1" ht="14.25" spans="1:9">
      <c r="A177" s="13">
        <v>175</v>
      </c>
      <c r="B177" s="13" t="s">
        <v>180</v>
      </c>
      <c r="C177" s="13" t="str">
        <f t="shared" si="37"/>
        <v>26</v>
      </c>
      <c r="D177" s="13" t="str">
        <f>"28"</f>
        <v>28</v>
      </c>
      <c r="E177" s="13" t="str">
        <f>"20210122628"</f>
        <v>20210122628</v>
      </c>
      <c r="F177" s="14" t="s">
        <v>192</v>
      </c>
      <c r="G177" s="15">
        <v>55.9</v>
      </c>
      <c r="H177" s="13">
        <v>81.4</v>
      </c>
      <c r="I177" s="13">
        <f t="shared" si="28"/>
        <v>66.1</v>
      </c>
    </row>
    <row r="178" s="2" customFormat="1" ht="14.25" spans="1:16372">
      <c r="A178" s="13">
        <v>176</v>
      </c>
      <c r="B178" s="16" t="s">
        <v>180</v>
      </c>
      <c r="C178" s="16" t="str">
        <f>"27"</f>
        <v>27</v>
      </c>
      <c r="D178" s="16" t="str">
        <f>"08"</f>
        <v>08</v>
      </c>
      <c r="E178" s="16" t="str">
        <f>"20210122708"</f>
        <v>20210122708</v>
      </c>
      <c r="F178" s="17" t="s">
        <v>193</v>
      </c>
      <c r="G178" s="18">
        <v>59.1</v>
      </c>
      <c r="H178" s="16">
        <v>68</v>
      </c>
      <c r="I178" s="16">
        <f t="shared" si="28"/>
        <v>62.66</v>
      </c>
      <c r="XDZ178" s="24"/>
      <c r="XEA178" s="24"/>
      <c r="XEB178" s="24"/>
      <c r="XEC178" s="24"/>
      <c r="XED178" s="24"/>
      <c r="XEE178" s="24"/>
      <c r="XEF178" s="24"/>
      <c r="XEG178" s="24"/>
      <c r="XEH178" s="24"/>
      <c r="XEI178" s="24"/>
      <c r="XEJ178" s="24"/>
      <c r="XEK178" s="24"/>
      <c r="XEL178" s="24"/>
      <c r="XEM178" s="24"/>
      <c r="XEN178" s="24"/>
      <c r="XEO178" s="24"/>
      <c r="XEP178" s="24"/>
      <c r="XEQ178" s="24"/>
      <c r="XER178" s="24"/>
    </row>
    <row r="179" s="3" customFormat="1" ht="20" customHeight="1" spans="1:16363">
      <c r="A179" s="13">
        <v>177</v>
      </c>
      <c r="B179" s="19" t="s">
        <v>180</v>
      </c>
      <c r="C179" s="19" t="str">
        <f>"26"</f>
        <v>26</v>
      </c>
      <c r="D179" s="19" t="str">
        <f>"30"</f>
        <v>30</v>
      </c>
      <c r="E179" s="19" t="str">
        <f>"20210122630"</f>
        <v>20210122630</v>
      </c>
      <c r="F179" s="20" t="s">
        <v>194</v>
      </c>
      <c r="G179" s="21">
        <v>53.35</v>
      </c>
      <c r="H179" s="19">
        <v>73.6</v>
      </c>
      <c r="I179" s="19">
        <f t="shared" si="28"/>
        <v>61.45</v>
      </c>
      <c r="J179" s="22"/>
      <c r="XDV179" s="23"/>
      <c r="XDW179" s="23"/>
      <c r="XDX179" s="23"/>
      <c r="XDY179" s="23"/>
      <c r="XDZ179" s="23"/>
      <c r="XEA179" s="23"/>
      <c r="XEB179" s="23"/>
      <c r="XEC179" s="23"/>
      <c r="XED179" s="23"/>
      <c r="XEE179" s="23"/>
      <c r="XEF179" s="23"/>
      <c r="XEG179" s="23"/>
      <c r="XEH179" s="23"/>
      <c r="XEI179" s="23"/>
    </row>
    <row r="180" s="3" customFormat="1" ht="20" customHeight="1" spans="1:16363">
      <c r="A180" s="13">
        <v>178</v>
      </c>
      <c r="B180" s="19" t="s">
        <v>180</v>
      </c>
      <c r="C180" s="19" t="str">
        <f>"26"</f>
        <v>26</v>
      </c>
      <c r="D180" s="19" t="str">
        <f>"15"</f>
        <v>15</v>
      </c>
      <c r="E180" s="19" t="str">
        <f>"20210122615"</f>
        <v>20210122615</v>
      </c>
      <c r="F180" s="20" t="s">
        <v>195</v>
      </c>
      <c r="G180" s="21">
        <v>61.6</v>
      </c>
      <c r="H180" s="19">
        <v>61</v>
      </c>
      <c r="I180" s="19">
        <f t="shared" si="28"/>
        <v>61.36</v>
      </c>
      <c r="J180" s="22"/>
      <c r="XDV180" s="23"/>
      <c r="XDW180" s="23"/>
      <c r="XDX180" s="23"/>
      <c r="XDY180" s="23"/>
      <c r="XDZ180" s="23"/>
      <c r="XEA180" s="23"/>
      <c r="XEB180" s="23"/>
      <c r="XEC180" s="23"/>
      <c r="XED180" s="23"/>
      <c r="XEE180" s="23"/>
      <c r="XEF180" s="23"/>
      <c r="XEG180" s="23"/>
      <c r="XEH180" s="23"/>
      <c r="XEI180" s="23"/>
    </row>
    <row r="181" s="1" customFormat="1" ht="14.25" spans="1:9">
      <c r="A181" s="13">
        <v>179</v>
      </c>
      <c r="B181" s="13" t="s">
        <v>196</v>
      </c>
      <c r="C181" s="13" t="str">
        <f>"28"</f>
        <v>28</v>
      </c>
      <c r="D181" s="13" t="str">
        <f>"28"</f>
        <v>28</v>
      </c>
      <c r="E181" s="13" t="str">
        <f>"20210132828"</f>
        <v>20210132828</v>
      </c>
      <c r="F181" s="14" t="s">
        <v>197</v>
      </c>
      <c r="G181" s="15">
        <v>78</v>
      </c>
      <c r="H181" s="13">
        <v>77.2</v>
      </c>
      <c r="I181" s="13">
        <f t="shared" si="28"/>
        <v>77.68</v>
      </c>
    </row>
    <row r="182" s="1" customFormat="1" ht="14.25" spans="1:9">
      <c r="A182" s="13">
        <v>180</v>
      </c>
      <c r="B182" s="13" t="s">
        <v>196</v>
      </c>
      <c r="C182" s="13" t="str">
        <f t="shared" ref="C182:C184" si="38">"29"</f>
        <v>29</v>
      </c>
      <c r="D182" s="13" t="str">
        <f>"27"</f>
        <v>27</v>
      </c>
      <c r="E182" s="13" t="str">
        <f>"20210132927"</f>
        <v>20210132927</v>
      </c>
      <c r="F182" s="14" t="s">
        <v>198</v>
      </c>
      <c r="G182" s="15">
        <v>71.45</v>
      </c>
      <c r="H182" s="13">
        <v>85.4</v>
      </c>
      <c r="I182" s="13">
        <f t="shared" si="28"/>
        <v>77.03</v>
      </c>
    </row>
    <row r="183" s="1" customFormat="1" ht="14.25" spans="1:9">
      <c r="A183" s="13">
        <v>181</v>
      </c>
      <c r="B183" s="13" t="s">
        <v>196</v>
      </c>
      <c r="C183" s="13" t="str">
        <f t="shared" si="38"/>
        <v>29</v>
      </c>
      <c r="D183" s="13" t="str">
        <f>"26"</f>
        <v>26</v>
      </c>
      <c r="E183" s="13" t="str">
        <f>"20210132926"</f>
        <v>20210132926</v>
      </c>
      <c r="F183" s="14" t="s">
        <v>199</v>
      </c>
      <c r="G183" s="15">
        <v>75.1</v>
      </c>
      <c r="H183" s="13">
        <v>78.4</v>
      </c>
      <c r="I183" s="13">
        <f t="shared" si="28"/>
        <v>76.42</v>
      </c>
    </row>
    <row r="184" s="1" customFormat="1" ht="14.25" spans="1:9">
      <c r="A184" s="13">
        <v>182</v>
      </c>
      <c r="B184" s="13" t="s">
        <v>196</v>
      </c>
      <c r="C184" s="13" t="str">
        <f t="shared" si="38"/>
        <v>29</v>
      </c>
      <c r="D184" s="13" t="str">
        <f>"05"</f>
        <v>05</v>
      </c>
      <c r="E184" s="13" t="str">
        <f>"20210132905"</f>
        <v>20210132905</v>
      </c>
      <c r="F184" s="14" t="s">
        <v>200</v>
      </c>
      <c r="G184" s="15">
        <v>75.7</v>
      </c>
      <c r="H184" s="13">
        <v>76</v>
      </c>
      <c r="I184" s="13">
        <f t="shared" si="28"/>
        <v>75.82</v>
      </c>
    </row>
    <row r="185" s="1" customFormat="1" ht="14.25" spans="1:9">
      <c r="A185" s="13">
        <v>183</v>
      </c>
      <c r="B185" s="13" t="s">
        <v>196</v>
      </c>
      <c r="C185" s="13" t="str">
        <f>"30"</f>
        <v>30</v>
      </c>
      <c r="D185" s="13" t="str">
        <f>"01"</f>
        <v>01</v>
      </c>
      <c r="E185" s="13" t="str">
        <f>"20210133001"</f>
        <v>20210133001</v>
      </c>
      <c r="F185" s="14" t="s">
        <v>201</v>
      </c>
      <c r="G185" s="15">
        <v>68.6</v>
      </c>
      <c r="H185" s="13">
        <v>86.2</v>
      </c>
      <c r="I185" s="13">
        <f t="shared" si="28"/>
        <v>75.64</v>
      </c>
    </row>
    <row r="186" s="1" customFormat="1" ht="14.25" spans="1:9">
      <c r="A186" s="13">
        <v>184</v>
      </c>
      <c r="B186" s="13" t="s">
        <v>196</v>
      </c>
      <c r="C186" s="13" t="str">
        <f t="shared" ref="C186:C190" si="39">"29"</f>
        <v>29</v>
      </c>
      <c r="D186" s="13" t="str">
        <f>"04"</f>
        <v>04</v>
      </c>
      <c r="E186" s="13" t="str">
        <f>"20210132904"</f>
        <v>20210132904</v>
      </c>
      <c r="F186" s="14" t="s">
        <v>202</v>
      </c>
      <c r="G186" s="15">
        <v>73.9</v>
      </c>
      <c r="H186" s="13">
        <v>78.2</v>
      </c>
      <c r="I186" s="13">
        <f t="shared" si="28"/>
        <v>75.62</v>
      </c>
    </row>
    <row r="187" s="1" customFormat="1" ht="14.25" spans="1:9">
      <c r="A187" s="13">
        <v>185</v>
      </c>
      <c r="B187" s="13" t="s">
        <v>196</v>
      </c>
      <c r="C187" s="13" t="str">
        <f>"28"</f>
        <v>28</v>
      </c>
      <c r="D187" s="13" t="str">
        <f>"20"</f>
        <v>20</v>
      </c>
      <c r="E187" s="13" t="str">
        <f>"20210132820"</f>
        <v>20210132820</v>
      </c>
      <c r="F187" s="14" t="s">
        <v>203</v>
      </c>
      <c r="G187" s="15">
        <v>74.3</v>
      </c>
      <c r="H187" s="13">
        <v>75.2</v>
      </c>
      <c r="I187" s="13">
        <f t="shared" si="28"/>
        <v>74.66</v>
      </c>
    </row>
    <row r="188" s="1" customFormat="1" ht="14.25" spans="1:9">
      <c r="A188" s="13">
        <v>186</v>
      </c>
      <c r="B188" s="13" t="s">
        <v>196</v>
      </c>
      <c r="C188" s="13" t="str">
        <f>"28"</f>
        <v>28</v>
      </c>
      <c r="D188" s="13" t="str">
        <f>"21"</f>
        <v>21</v>
      </c>
      <c r="E188" s="13" t="str">
        <f>"20210132821"</f>
        <v>20210132821</v>
      </c>
      <c r="F188" s="14" t="s">
        <v>204</v>
      </c>
      <c r="G188" s="15">
        <v>75.6</v>
      </c>
      <c r="H188" s="13">
        <v>73.2</v>
      </c>
      <c r="I188" s="13">
        <f t="shared" si="28"/>
        <v>74.64</v>
      </c>
    </row>
    <row r="189" s="1" customFormat="1" ht="14.25" spans="1:9">
      <c r="A189" s="13">
        <v>187</v>
      </c>
      <c r="B189" s="13" t="s">
        <v>196</v>
      </c>
      <c r="C189" s="13" t="str">
        <f t="shared" si="39"/>
        <v>29</v>
      </c>
      <c r="D189" s="13" t="str">
        <f>"24"</f>
        <v>24</v>
      </c>
      <c r="E189" s="13" t="str">
        <f>"20210132924"</f>
        <v>20210132924</v>
      </c>
      <c r="F189" s="14" t="s">
        <v>205</v>
      </c>
      <c r="G189" s="15">
        <v>75.1</v>
      </c>
      <c r="H189" s="13">
        <v>70.6</v>
      </c>
      <c r="I189" s="13">
        <f t="shared" si="28"/>
        <v>73.3</v>
      </c>
    </row>
    <row r="190" s="1" customFormat="1" ht="14.25" spans="1:9">
      <c r="A190" s="13">
        <v>188</v>
      </c>
      <c r="B190" s="13" t="s">
        <v>196</v>
      </c>
      <c r="C190" s="13" t="str">
        <f t="shared" si="39"/>
        <v>29</v>
      </c>
      <c r="D190" s="13" t="str">
        <f>"06"</f>
        <v>06</v>
      </c>
      <c r="E190" s="13" t="str">
        <f>"20210132906"</f>
        <v>20210132906</v>
      </c>
      <c r="F190" s="14" t="s">
        <v>206</v>
      </c>
      <c r="G190" s="15">
        <v>67.65</v>
      </c>
      <c r="H190" s="13">
        <v>80.8</v>
      </c>
      <c r="I190" s="13">
        <f t="shared" si="28"/>
        <v>72.91</v>
      </c>
    </row>
    <row r="191" s="1" customFormat="1" ht="14.25" spans="1:9">
      <c r="A191" s="13">
        <v>189</v>
      </c>
      <c r="B191" s="13" t="s">
        <v>196</v>
      </c>
      <c r="C191" s="13" t="str">
        <f>"30"</f>
        <v>30</v>
      </c>
      <c r="D191" s="13" t="str">
        <f>"04"</f>
        <v>04</v>
      </c>
      <c r="E191" s="13" t="str">
        <f>"20210133004"</f>
        <v>20210133004</v>
      </c>
      <c r="F191" s="14" t="s">
        <v>207</v>
      </c>
      <c r="G191" s="15">
        <v>70.1</v>
      </c>
      <c r="H191" s="13">
        <v>75.6</v>
      </c>
      <c r="I191" s="13">
        <f t="shared" si="28"/>
        <v>72.3</v>
      </c>
    </row>
    <row r="192" s="2" customFormat="1" ht="14.25" spans="1:16372">
      <c r="A192" s="13">
        <v>190</v>
      </c>
      <c r="B192" s="16" t="s">
        <v>196</v>
      </c>
      <c r="C192" s="16" t="str">
        <f t="shared" ref="C192:C196" si="40">"29"</f>
        <v>29</v>
      </c>
      <c r="D192" s="16" t="str">
        <f>"25"</f>
        <v>25</v>
      </c>
      <c r="E192" s="16" t="str">
        <f>"20210132925"</f>
        <v>20210132925</v>
      </c>
      <c r="F192" s="17" t="s">
        <v>208</v>
      </c>
      <c r="G192" s="18">
        <v>63.45</v>
      </c>
      <c r="H192" s="16">
        <v>81.6</v>
      </c>
      <c r="I192" s="16">
        <f t="shared" si="28"/>
        <v>70.71</v>
      </c>
      <c r="XDZ192" s="24"/>
      <c r="XEA192" s="24"/>
      <c r="XEB192" s="24"/>
      <c r="XEC192" s="24"/>
      <c r="XED192" s="24"/>
      <c r="XEE192" s="24"/>
      <c r="XEF192" s="24"/>
      <c r="XEG192" s="24"/>
      <c r="XEH192" s="24"/>
      <c r="XEI192" s="24"/>
      <c r="XEJ192" s="24"/>
      <c r="XEK192" s="24"/>
      <c r="XEL192" s="24"/>
      <c r="XEM192" s="24"/>
      <c r="XEN192" s="24"/>
      <c r="XEO192" s="24"/>
      <c r="XEP192" s="24"/>
      <c r="XEQ192" s="24"/>
      <c r="XER192" s="24"/>
    </row>
    <row r="193" s="2" customFormat="1" ht="14.25" spans="1:16372">
      <c r="A193" s="13">
        <v>191</v>
      </c>
      <c r="B193" s="16" t="s">
        <v>196</v>
      </c>
      <c r="C193" s="16" t="str">
        <f>"28"</f>
        <v>28</v>
      </c>
      <c r="D193" s="16" t="str">
        <f>"30"</f>
        <v>30</v>
      </c>
      <c r="E193" s="16" t="str">
        <f>"20210132830"</f>
        <v>20210132830</v>
      </c>
      <c r="F193" s="17" t="s">
        <v>209</v>
      </c>
      <c r="G193" s="18">
        <v>68.4</v>
      </c>
      <c r="H193" s="16">
        <v>73</v>
      </c>
      <c r="I193" s="16">
        <f t="shared" si="28"/>
        <v>70.24</v>
      </c>
      <c r="XDZ193" s="24"/>
      <c r="XEA193" s="24"/>
      <c r="XEB193" s="24"/>
      <c r="XEC193" s="24"/>
      <c r="XED193" s="24"/>
      <c r="XEE193" s="24"/>
      <c r="XEF193" s="24"/>
      <c r="XEG193" s="24"/>
      <c r="XEH193" s="24"/>
      <c r="XEI193" s="24"/>
      <c r="XEJ193" s="24"/>
      <c r="XEK193" s="24"/>
      <c r="XEL193" s="24"/>
      <c r="XEM193" s="24"/>
      <c r="XEN193" s="24"/>
      <c r="XEO193" s="24"/>
      <c r="XEP193" s="24"/>
      <c r="XEQ193" s="24"/>
      <c r="XER193" s="24"/>
    </row>
    <row r="194" s="2" customFormat="1" ht="14.25" spans="1:16372">
      <c r="A194" s="13">
        <v>192</v>
      </c>
      <c r="B194" s="16" t="s">
        <v>196</v>
      </c>
      <c r="C194" s="16" t="str">
        <f>"28"</f>
        <v>28</v>
      </c>
      <c r="D194" s="16" t="str">
        <f>"22"</f>
        <v>22</v>
      </c>
      <c r="E194" s="16" t="str">
        <f>"20210132822"</f>
        <v>20210132822</v>
      </c>
      <c r="F194" s="17" t="s">
        <v>210</v>
      </c>
      <c r="G194" s="18">
        <v>72</v>
      </c>
      <c r="H194" s="16">
        <v>66.8</v>
      </c>
      <c r="I194" s="16">
        <f t="shared" ref="I194:I257" si="41">G194*0.6+H194*0.4</f>
        <v>69.92</v>
      </c>
      <c r="XDZ194" s="24"/>
      <c r="XEA194" s="24"/>
      <c r="XEB194" s="24"/>
      <c r="XEC194" s="24"/>
      <c r="XED194" s="24"/>
      <c r="XEE194" s="24"/>
      <c r="XEF194" s="24"/>
      <c r="XEG194" s="24"/>
      <c r="XEH194" s="24"/>
      <c r="XEI194" s="24"/>
      <c r="XEJ194" s="24"/>
      <c r="XEK194" s="24"/>
      <c r="XEL194" s="24"/>
      <c r="XEM194" s="24"/>
      <c r="XEN194" s="24"/>
      <c r="XEO194" s="24"/>
      <c r="XEP194" s="24"/>
      <c r="XEQ194" s="24"/>
      <c r="XER194" s="24"/>
    </row>
    <row r="195" s="2" customFormat="1" ht="14.25" spans="1:16372">
      <c r="A195" s="13">
        <v>193</v>
      </c>
      <c r="B195" s="16" t="s">
        <v>196</v>
      </c>
      <c r="C195" s="16" t="str">
        <f t="shared" si="40"/>
        <v>29</v>
      </c>
      <c r="D195" s="16" t="str">
        <f>"16"</f>
        <v>16</v>
      </c>
      <c r="E195" s="16" t="str">
        <f>"20210132916"</f>
        <v>20210132916</v>
      </c>
      <c r="F195" s="17" t="s">
        <v>211</v>
      </c>
      <c r="G195" s="18">
        <v>64.65</v>
      </c>
      <c r="H195" s="16">
        <v>76</v>
      </c>
      <c r="I195" s="16">
        <f t="shared" si="41"/>
        <v>69.19</v>
      </c>
      <c r="XDZ195" s="24"/>
      <c r="XEA195" s="24"/>
      <c r="XEB195" s="24"/>
      <c r="XEC195" s="24"/>
      <c r="XED195" s="24"/>
      <c r="XEE195" s="24"/>
      <c r="XEF195" s="24"/>
      <c r="XEG195" s="24"/>
      <c r="XEH195" s="24"/>
      <c r="XEI195" s="24"/>
      <c r="XEJ195" s="24"/>
      <c r="XEK195" s="24"/>
      <c r="XEL195" s="24"/>
      <c r="XEM195" s="24"/>
      <c r="XEN195" s="24"/>
      <c r="XEO195" s="24"/>
      <c r="XEP195" s="24"/>
      <c r="XEQ195" s="24"/>
      <c r="XER195" s="24"/>
    </row>
    <row r="196" s="3" customFormat="1" ht="20" customHeight="1" spans="1:16363">
      <c r="A196" s="13">
        <v>194</v>
      </c>
      <c r="B196" s="19" t="s">
        <v>196</v>
      </c>
      <c r="C196" s="19" t="str">
        <f t="shared" si="40"/>
        <v>29</v>
      </c>
      <c r="D196" s="19" t="str">
        <f>"23"</f>
        <v>23</v>
      </c>
      <c r="E196" s="19" t="str">
        <f>"20210132923"</f>
        <v>20210132923</v>
      </c>
      <c r="F196" s="20" t="s">
        <v>212</v>
      </c>
      <c r="G196" s="21">
        <v>61.5</v>
      </c>
      <c r="H196" s="19">
        <v>79.8</v>
      </c>
      <c r="I196" s="19">
        <f t="shared" si="41"/>
        <v>68.82</v>
      </c>
      <c r="J196" s="22"/>
      <c r="XDV196" s="23"/>
      <c r="XDW196" s="23"/>
      <c r="XDX196" s="23"/>
      <c r="XDY196" s="23"/>
      <c r="XDZ196" s="23"/>
      <c r="XEA196" s="23"/>
      <c r="XEB196" s="23"/>
      <c r="XEC196" s="23"/>
      <c r="XED196" s="23"/>
      <c r="XEE196" s="23"/>
      <c r="XEF196" s="23"/>
      <c r="XEG196" s="23"/>
      <c r="XEH196" s="23"/>
      <c r="XEI196" s="23"/>
    </row>
    <row r="197" s="1" customFormat="1" ht="14.25" spans="1:9">
      <c r="A197" s="13">
        <v>195</v>
      </c>
      <c r="B197" s="13" t="s">
        <v>213</v>
      </c>
      <c r="C197" s="13" t="str">
        <f t="shared" ref="C197:C205" si="42">"31"</f>
        <v>31</v>
      </c>
      <c r="D197" s="13" t="str">
        <f>"24"</f>
        <v>24</v>
      </c>
      <c r="E197" s="13" t="str">
        <f>"20210143124"</f>
        <v>20210143124</v>
      </c>
      <c r="F197" s="14" t="s">
        <v>214</v>
      </c>
      <c r="G197" s="15">
        <v>75.2</v>
      </c>
      <c r="H197" s="13">
        <v>81.7</v>
      </c>
      <c r="I197" s="13">
        <f t="shared" si="41"/>
        <v>77.8</v>
      </c>
    </row>
    <row r="198" s="1" customFormat="1" ht="14.25" spans="1:9">
      <c r="A198" s="13">
        <v>196</v>
      </c>
      <c r="B198" s="13" t="s">
        <v>213</v>
      </c>
      <c r="C198" s="13" t="str">
        <f>"30"</f>
        <v>30</v>
      </c>
      <c r="D198" s="13" t="str">
        <f>"16"</f>
        <v>16</v>
      </c>
      <c r="E198" s="13" t="str">
        <f>"20210143016"</f>
        <v>20210143016</v>
      </c>
      <c r="F198" s="14" t="s">
        <v>215</v>
      </c>
      <c r="G198" s="15">
        <v>72.5</v>
      </c>
      <c r="H198" s="13">
        <v>84.2</v>
      </c>
      <c r="I198" s="13">
        <f t="shared" si="41"/>
        <v>77.18</v>
      </c>
    </row>
    <row r="199" s="1" customFormat="1" ht="14.25" spans="1:9">
      <c r="A199" s="13">
        <v>197</v>
      </c>
      <c r="B199" s="13" t="s">
        <v>213</v>
      </c>
      <c r="C199" s="13" t="str">
        <f t="shared" si="42"/>
        <v>31</v>
      </c>
      <c r="D199" s="13" t="str">
        <f>"20"</f>
        <v>20</v>
      </c>
      <c r="E199" s="13" t="str">
        <f>"20210143120"</f>
        <v>20210143120</v>
      </c>
      <c r="F199" s="14" t="s">
        <v>216</v>
      </c>
      <c r="G199" s="15">
        <v>72.65</v>
      </c>
      <c r="H199" s="13">
        <v>81.2</v>
      </c>
      <c r="I199" s="13">
        <f t="shared" si="41"/>
        <v>76.07</v>
      </c>
    </row>
    <row r="200" s="1" customFormat="1" ht="14.25" spans="1:9">
      <c r="A200" s="13">
        <v>198</v>
      </c>
      <c r="B200" s="13" t="s">
        <v>213</v>
      </c>
      <c r="C200" s="13" t="str">
        <f>"32"</f>
        <v>32</v>
      </c>
      <c r="D200" s="13" t="str">
        <f>"20"</f>
        <v>20</v>
      </c>
      <c r="E200" s="13" t="str">
        <f>"20210143220"</f>
        <v>20210143220</v>
      </c>
      <c r="F200" s="14" t="s">
        <v>217</v>
      </c>
      <c r="G200" s="15">
        <v>68.7</v>
      </c>
      <c r="H200" s="13">
        <v>86.8</v>
      </c>
      <c r="I200" s="13">
        <f t="shared" si="41"/>
        <v>75.94</v>
      </c>
    </row>
    <row r="201" s="1" customFormat="1" ht="14.25" spans="1:9">
      <c r="A201" s="13">
        <v>199</v>
      </c>
      <c r="B201" s="13" t="s">
        <v>213</v>
      </c>
      <c r="C201" s="13" t="str">
        <f t="shared" si="42"/>
        <v>31</v>
      </c>
      <c r="D201" s="13" t="str">
        <f>"21"</f>
        <v>21</v>
      </c>
      <c r="E201" s="13" t="str">
        <f>"20210143121"</f>
        <v>20210143121</v>
      </c>
      <c r="F201" s="14" t="s">
        <v>218</v>
      </c>
      <c r="G201" s="15">
        <v>68.9</v>
      </c>
      <c r="H201" s="13">
        <v>84.4</v>
      </c>
      <c r="I201" s="13">
        <f t="shared" si="41"/>
        <v>75.1</v>
      </c>
    </row>
    <row r="202" s="1" customFormat="1" ht="14.25" spans="1:9">
      <c r="A202" s="13">
        <v>200</v>
      </c>
      <c r="B202" s="13" t="s">
        <v>213</v>
      </c>
      <c r="C202" s="13" t="str">
        <f t="shared" si="42"/>
        <v>31</v>
      </c>
      <c r="D202" s="13" t="str">
        <f>"22"</f>
        <v>22</v>
      </c>
      <c r="E202" s="13" t="str">
        <f>"20210143122"</f>
        <v>20210143122</v>
      </c>
      <c r="F202" s="14" t="s">
        <v>219</v>
      </c>
      <c r="G202" s="15">
        <v>72.1</v>
      </c>
      <c r="H202" s="13">
        <v>77.4</v>
      </c>
      <c r="I202" s="13">
        <f t="shared" si="41"/>
        <v>74.22</v>
      </c>
    </row>
    <row r="203" s="1" customFormat="1" ht="14.25" spans="1:9">
      <c r="A203" s="13">
        <v>201</v>
      </c>
      <c r="B203" s="13" t="s">
        <v>213</v>
      </c>
      <c r="C203" s="13" t="str">
        <f t="shared" si="42"/>
        <v>31</v>
      </c>
      <c r="D203" s="13" t="str">
        <f>"02"</f>
        <v>02</v>
      </c>
      <c r="E203" s="13" t="str">
        <f>"20210143102"</f>
        <v>20210143102</v>
      </c>
      <c r="F203" s="14" t="s">
        <v>220</v>
      </c>
      <c r="G203" s="15">
        <v>67.55</v>
      </c>
      <c r="H203" s="13">
        <v>81.2</v>
      </c>
      <c r="I203" s="13">
        <f t="shared" si="41"/>
        <v>73.01</v>
      </c>
    </row>
    <row r="204" s="1" customFormat="1" ht="14.25" spans="1:9">
      <c r="A204" s="13">
        <v>202</v>
      </c>
      <c r="B204" s="13" t="s">
        <v>213</v>
      </c>
      <c r="C204" s="13" t="str">
        <f t="shared" si="42"/>
        <v>31</v>
      </c>
      <c r="D204" s="13" t="str">
        <f>"06"</f>
        <v>06</v>
      </c>
      <c r="E204" s="13" t="str">
        <f>"20210143106"</f>
        <v>20210143106</v>
      </c>
      <c r="F204" s="14" t="s">
        <v>221</v>
      </c>
      <c r="G204" s="15">
        <v>62.1</v>
      </c>
      <c r="H204" s="13">
        <v>83.2</v>
      </c>
      <c r="I204" s="13">
        <f t="shared" si="41"/>
        <v>70.54</v>
      </c>
    </row>
    <row r="205" s="1" customFormat="1" ht="14.25" spans="1:9">
      <c r="A205" s="13">
        <v>203</v>
      </c>
      <c r="B205" s="13" t="s">
        <v>213</v>
      </c>
      <c r="C205" s="13" t="str">
        <f t="shared" si="42"/>
        <v>31</v>
      </c>
      <c r="D205" s="13" t="str">
        <f>"19"</f>
        <v>19</v>
      </c>
      <c r="E205" s="13" t="str">
        <f>"20210143119"</f>
        <v>20210143119</v>
      </c>
      <c r="F205" s="14" t="s">
        <v>222</v>
      </c>
      <c r="G205" s="15">
        <v>64.3</v>
      </c>
      <c r="H205" s="13">
        <v>78.3</v>
      </c>
      <c r="I205" s="13">
        <f t="shared" si="41"/>
        <v>69.9</v>
      </c>
    </row>
    <row r="206" s="1" customFormat="1" ht="14.25" spans="1:9">
      <c r="A206" s="13">
        <v>204</v>
      </c>
      <c r="B206" s="13" t="s">
        <v>213</v>
      </c>
      <c r="C206" s="13" t="str">
        <f t="shared" ref="C206:C211" si="43">"32"</f>
        <v>32</v>
      </c>
      <c r="D206" s="13" t="str">
        <f>"09"</f>
        <v>09</v>
      </c>
      <c r="E206" s="13" t="str">
        <f>"20210143209"</f>
        <v>20210143209</v>
      </c>
      <c r="F206" s="14" t="s">
        <v>223</v>
      </c>
      <c r="G206" s="15">
        <v>71.45</v>
      </c>
      <c r="H206" s="13">
        <v>64.8</v>
      </c>
      <c r="I206" s="13">
        <f t="shared" si="41"/>
        <v>68.79</v>
      </c>
    </row>
    <row r="207" s="1" customFormat="1" ht="14.25" spans="1:9">
      <c r="A207" s="13">
        <v>205</v>
      </c>
      <c r="B207" s="13" t="s">
        <v>213</v>
      </c>
      <c r="C207" s="13" t="str">
        <f t="shared" ref="C207:C210" si="44">"31"</f>
        <v>31</v>
      </c>
      <c r="D207" s="13" t="str">
        <f>"08"</f>
        <v>08</v>
      </c>
      <c r="E207" s="13" t="str">
        <f>"20210143108"</f>
        <v>20210143108</v>
      </c>
      <c r="F207" s="14" t="s">
        <v>224</v>
      </c>
      <c r="G207" s="15">
        <v>62.8</v>
      </c>
      <c r="H207" s="13">
        <v>77.4</v>
      </c>
      <c r="I207" s="13">
        <f t="shared" si="41"/>
        <v>68.64</v>
      </c>
    </row>
    <row r="208" s="2" customFormat="1" ht="14.25" spans="1:16372">
      <c r="A208" s="13">
        <v>206</v>
      </c>
      <c r="B208" s="16" t="s">
        <v>213</v>
      </c>
      <c r="C208" s="16" t="str">
        <f t="shared" si="43"/>
        <v>32</v>
      </c>
      <c r="D208" s="16" t="str">
        <f>"13"</f>
        <v>13</v>
      </c>
      <c r="E208" s="16" t="str">
        <f>"20210143213"</f>
        <v>20210143213</v>
      </c>
      <c r="F208" s="17" t="s">
        <v>225</v>
      </c>
      <c r="G208" s="18">
        <v>66.8</v>
      </c>
      <c r="H208" s="16">
        <v>70.8</v>
      </c>
      <c r="I208" s="16">
        <f t="shared" si="41"/>
        <v>68.4</v>
      </c>
      <c r="XDZ208" s="24"/>
      <c r="XEA208" s="24"/>
      <c r="XEB208" s="24"/>
      <c r="XEC208" s="24"/>
      <c r="XED208" s="24"/>
      <c r="XEE208" s="24"/>
      <c r="XEF208" s="24"/>
      <c r="XEG208" s="24"/>
      <c r="XEH208" s="24"/>
      <c r="XEI208" s="24"/>
      <c r="XEJ208" s="24"/>
      <c r="XEK208" s="24"/>
      <c r="XEL208" s="24"/>
      <c r="XEM208" s="24"/>
      <c r="XEN208" s="24"/>
      <c r="XEO208" s="24"/>
      <c r="XEP208" s="24"/>
      <c r="XEQ208" s="24"/>
      <c r="XER208" s="24"/>
    </row>
    <row r="209" s="2" customFormat="1" ht="14.25" spans="1:16372">
      <c r="A209" s="13">
        <v>207</v>
      </c>
      <c r="B209" s="16" t="s">
        <v>213</v>
      </c>
      <c r="C209" s="16" t="str">
        <f t="shared" si="44"/>
        <v>31</v>
      </c>
      <c r="D209" s="16" t="str">
        <f>"12"</f>
        <v>12</v>
      </c>
      <c r="E209" s="16" t="str">
        <f>"20210143112"</f>
        <v>20210143112</v>
      </c>
      <c r="F209" s="17" t="s">
        <v>439</v>
      </c>
      <c r="G209" s="18">
        <v>58.2</v>
      </c>
      <c r="H209" s="16">
        <v>82.8</v>
      </c>
      <c r="I209" s="16">
        <f t="shared" si="41"/>
        <v>68.04</v>
      </c>
      <c r="J209" s="2" t="s">
        <v>436</v>
      </c>
      <c r="XDZ209" s="24"/>
      <c r="XEA209" s="24"/>
      <c r="XEB209" s="24"/>
      <c r="XEC209" s="24"/>
      <c r="XED209" s="24"/>
      <c r="XEE209" s="24"/>
      <c r="XEF209" s="24"/>
      <c r="XEG209" s="24"/>
      <c r="XEH209" s="24"/>
      <c r="XEI209" s="24"/>
      <c r="XEJ209" s="24"/>
      <c r="XEK209" s="24"/>
      <c r="XEL209" s="24"/>
      <c r="XEM209" s="24"/>
      <c r="XEN209" s="24"/>
      <c r="XEO209" s="24"/>
      <c r="XEP209" s="24"/>
      <c r="XEQ209" s="24"/>
      <c r="XER209" s="24"/>
    </row>
    <row r="210" s="2" customFormat="1" ht="14.25" spans="1:16372">
      <c r="A210" s="13">
        <v>208</v>
      </c>
      <c r="B210" s="16" t="s">
        <v>213</v>
      </c>
      <c r="C210" s="16" t="str">
        <f t="shared" si="44"/>
        <v>31</v>
      </c>
      <c r="D210" s="16" t="str">
        <f>"15"</f>
        <v>15</v>
      </c>
      <c r="E210" s="16" t="str">
        <f>"20210143115"</f>
        <v>20210143115</v>
      </c>
      <c r="F210" s="17" t="s">
        <v>226</v>
      </c>
      <c r="G210" s="18">
        <v>64.1</v>
      </c>
      <c r="H210" s="16">
        <v>72.9</v>
      </c>
      <c r="I210" s="16">
        <f t="shared" si="41"/>
        <v>67.62</v>
      </c>
      <c r="XDZ210" s="24"/>
      <c r="XEA210" s="24"/>
      <c r="XEB210" s="24"/>
      <c r="XEC210" s="24"/>
      <c r="XED210" s="24"/>
      <c r="XEE210" s="24"/>
      <c r="XEF210" s="24"/>
      <c r="XEG210" s="24"/>
      <c r="XEH210" s="24"/>
      <c r="XEI210" s="24"/>
      <c r="XEJ210" s="24"/>
      <c r="XEK210" s="24"/>
      <c r="XEL210" s="24"/>
      <c r="XEM210" s="24"/>
      <c r="XEN210" s="24"/>
      <c r="XEO210" s="24"/>
      <c r="XEP210" s="24"/>
      <c r="XEQ210" s="24"/>
      <c r="XER210" s="24"/>
    </row>
    <row r="211" s="2" customFormat="1" ht="14.25" spans="1:16372">
      <c r="A211" s="13">
        <v>209</v>
      </c>
      <c r="B211" s="16" t="s">
        <v>213</v>
      </c>
      <c r="C211" s="16" t="str">
        <f t="shared" si="43"/>
        <v>32</v>
      </c>
      <c r="D211" s="16" t="str">
        <f>"06"</f>
        <v>06</v>
      </c>
      <c r="E211" s="16" t="str">
        <f>"20210143206"</f>
        <v>20210143206</v>
      </c>
      <c r="F211" s="17" t="s">
        <v>227</v>
      </c>
      <c r="G211" s="18">
        <v>61.95</v>
      </c>
      <c r="H211" s="16">
        <v>71.6</v>
      </c>
      <c r="I211" s="16">
        <f t="shared" si="41"/>
        <v>65.81</v>
      </c>
      <c r="XDZ211" s="24"/>
      <c r="XEA211" s="24"/>
      <c r="XEB211" s="24"/>
      <c r="XEC211" s="24"/>
      <c r="XED211" s="24"/>
      <c r="XEE211" s="24"/>
      <c r="XEF211" s="24"/>
      <c r="XEG211" s="24"/>
      <c r="XEH211" s="24"/>
      <c r="XEI211" s="24"/>
      <c r="XEJ211" s="24"/>
      <c r="XEK211" s="24"/>
      <c r="XEL211" s="24"/>
      <c r="XEM211" s="24"/>
      <c r="XEN211" s="24"/>
      <c r="XEO211" s="24"/>
      <c r="XEP211" s="24"/>
      <c r="XEQ211" s="24"/>
      <c r="XER211" s="24"/>
    </row>
    <row r="212" s="1" customFormat="1" ht="14.25" spans="1:9">
      <c r="A212" s="13">
        <v>210</v>
      </c>
      <c r="B212" s="13" t="s">
        <v>228</v>
      </c>
      <c r="C212" s="13" t="str">
        <f t="shared" ref="C212:C214" si="45">"33"</f>
        <v>33</v>
      </c>
      <c r="D212" s="13" t="str">
        <f>"29"</f>
        <v>29</v>
      </c>
      <c r="E212" s="13" t="str">
        <f>"20210153329"</f>
        <v>20210153329</v>
      </c>
      <c r="F212" s="14" t="s">
        <v>229</v>
      </c>
      <c r="G212" s="15">
        <v>84.4</v>
      </c>
      <c r="H212" s="13">
        <v>84.4</v>
      </c>
      <c r="I212" s="13">
        <f t="shared" si="41"/>
        <v>84.4</v>
      </c>
    </row>
    <row r="213" s="1" customFormat="1" ht="14.25" spans="1:9">
      <c r="A213" s="13">
        <v>211</v>
      </c>
      <c r="B213" s="13" t="s">
        <v>228</v>
      </c>
      <c r="C213" s="13" t="str">
        <f t="shared" si="45"/>
        <v>33</v>
      </c>
      <c r="D213" s="13" t="str">
        <f>"14"</f>
        <v>14</v>
      </c>
      <c r="E213" s="13" t="str">
        <f>"20210153314"</f>
        <v>20210153314</v>
      </c>
      <c r="F213" s="14" t="s">
        <v>230</v>
      </c>
      <c r="G213" s="15">
        <v>83.6</v>
      </c>
      <c r="H213" s="13">
        <v>80.9</v>
      </c>
      <c r="I213" s="13">
        <f t="shared" si="41"/>
        <v>82.52</v>
      </c>
    </row>
    <row r="214" s="1" customFormat="1" ht="14.25" spans="1:9">
      <c r="A214" s="13">
        <v>212</v>
      </c>
      <c r="B214" s="13" t="s">
        <v>228</v>
      </c>
      <c r="C214" s="13" t="str">
        <f t="shared" si="45"/>
        <v>33</v>
      </c>
      <c r="D214" s="13" t="str">
        <f>"07"</f>
        <v>07</v>
      </c>
      <c r="E214" s="13" t="str">
        <f>"20210153307"</f>
        <v>20210153307</v>
      </c>
      <c r="F214" s="14" t="s">
        <v>231</v>
      </c>
      <c r="G214" s="15">
        <v>86.9</v>
      </c>
      <c r="H214" s="13">
        <v>72.6</v>
      </c>
      <c r="I214" s="13">
        <f t="shared" si="41"/>
        <v>81.18</v>
      </c>
    </row>
    <row r="215" s="1" customFormat="1" ht="14.25" spans="1:9">
      <c r="A215" s="13">
        <v>213</v>
      </c>
      <c r="B215" s="13" t="s">
        <v>228</v>
      </c>
      <c r="C215" s="13" t="str">
        <f t="shared" ref="C215:C221" si="46">"34"</f>
        <v>34</v>
      </c>
      <c r="D215" s="13" t="str">
        <f>"19"</f>
        <v>19</v>
      </c>
      <c r="E215" s="13" t="str">
        <f>"20210153419"</f>
        <v>20210153419</v>
      </c>
      <c r="F215" s="14" t="s">
        <v>232</v>
      </c>
      <c r="G215" s="15">
        <v>76.9</v>
      </c>
      <c r="H215" s="13">
        <v>81.4</v>
      </c>
      <c r="I215" s="13">
        <f t="shared" si="41"/>
        <v>78.7</v>
      </c>
    </row>
    <row r="216" s="1" customFormat="1" ht="14.25" spans="1:9">
      <c r="A216" s="13">
        <v>214</v>
      </c>
      <c r="B216" s="13" t="s">
        <v>228</v>
      </c>
      <c r="C216" s="13" t="str">
        <f>"33"</f>
        <v>33</v>
      </c>
      <c r="D216" s="13" t="str">
        <f>"01"</f>
        <v>01</v>
      </c>
      <c r="E216" s="13" t="str">
        <f>"20210153301"</f>
        <v>20210153301</v>
      </c>
      <c r="F216" s="14" t="s">
        <v>233</v>
      </c>
      <c r="G216" s="15">
        <v>75.1</v>
      </c>
      <c r="H216" s="13">
        <v>82.5</v>
      </c>
      <c r="I216" s="13">
        <f t="shared" si="41"/>
        <v>78.06</v>
      </c>
    </row>
    <row r="217" s="1" customFormat="1" ht="14.25" spans="1:9">
      <c r="A217" s="13">
        <v>215</v>
      </c>
      <c r="B217" s="13" t="s">
        <v>228</v>
      </c>
      <c r="C217" s="13" t="str">
        <f>"35"</f>
        <v>35</v>
      </c>
      <c r="D217" s="13" t="str">
        <f>"03"</f>
        <v>03</v>
      </c>
      <c r="E217" s="13" t="str">
        <f>"20210153503"</f>
        <v>20210153503</v>
      </c>
      <c r="F217" s="14" t="s">
        <v>234</v>
      </c>
      <c r="G217" s="15">
        <v>71.8</v>
      </c>
      <c r="H217" s="13">
        <v>84.9</v>
      </c>
      <c r="I217" s="13">
        <f t="shared" si="41"/>
        <v>77.04</v>
      </c>
    </row>
    <row r="218" s="1" customFormat="1" ht="14.25" spans="1:9">
      <c r="A218" s="13">
        <v>216</v>
      </c>
      <c r="B218" s="13" t="s">
        <v>228</v>
      </c>
      <c r="C218" s="13" t="str">
        <f t="shared" si="46"/>
        <v>34</v>
      </c>
      <c r="D218" s="13" t="str">
        <f>"13"</f>
        <v>13</v>
      </c>
      <c r="E218" s="13" t="str">
        <f>"20210153413"</f>
        <v>20210153413</v>
      </c>
      <c r="F218" s="14" t="s">
        <v>235</v>
      </c>
      <c r="G218" s="15">
        <v>79.3</v>
      </c>
      <c r="H218" s="13">
        <v>73</v>
      </c>
      <c r="I218" s="13">
        <f t="shared" si="41"/>
        <v>76.78</v>
      </c>
    </row>
    <row r="219" s="1" customFormat="1" ht="14.25" spans="1:9">
      <c r="A219" s="13">
        <v>217</v>
      </c>
      <c r="B219" s="13" t="s">
        <v>228</v>
      </c>
      <c r="C219" s="13" t="str">
        <f>"35"</f>
        <v>35</v>
      </c>
      <c r="D219" s="13" t="str">
        <f>"01"</f>
        <v>01</v>
      </c>
      <c r="E219" s="13" t="str">
        <f>"20210153501"</f>
        <v>20210153501</v>
      </c>
      <c r="F219" s="14" t="s">
        <v>236</v>
      </c>
      <c r="G219" s="15">
        <v>79.7</v>
      </c>
      <c r="H219" s="13">
        <v>72.2</v>
      </c>
      <c r="I219" s="13">
        <f t="shared" si="41"/>
        <v>76.7</v>
      </c>
    </row>
    <row r="220" s="1" customFormat="1" ht="14.25" spans="1:9">
      <c r="A220" s="13">
        <v>218</v>
      </c>
      <c r="B220" s="13" t="s">
        <v>228</v>
      </c>
      <c r="C220" s="13" t="str">
        <f t="shared" si="46"/>
        <v>34</v>
      </c>
      <c r="D220" s="13" t="str">
        <f>"03"</f>
        <v>03</v>
      </c>
      <c r="E220" s="13" t="str">
        <f>"20210153403"</f>
        <v>20210153403</v>
      </c>
      <c r="F220" s="14" t="s">
        <v>237</v>
      </c>
      <c r="G220" s="15">
        <v>67.4</v>
      </c>
      <c r="H220" s="13">
        <v>81.4</v>
      </c>
      <c r="I220" s="13">
        <f t="shared" si="41"/>
        <v>73</v>
      </c>
    </row>
    <row r="221" s="1" customFormat="1" ht="14.25" spans="1:9">
      <c r="A221" s="13">
        <v>219</v>
      </c>
      <c r="B221" s="13" t="s">
        <v>228</v>
      </c>
      <c r="C221" s="13" t="str">
        <f t="shared" si="46"/>
        <v>34</v>
      </c>
      <c r="D221" s="13" t="str">
        <f>"29"</f>
        <v>29</v>
      </c>
      <c r="E221" s="13" t="str">
        <f>"20210153429"</f>
        <v>20210153429</v>
      </c>
      <c r="F221" s="14" t="s">
        <v>238</v>
      </c>
      <c r="G221" s="15">
        <v>68.8</v>
      </c>
      <c r="H221" s="13">
        <v>78.5</v>
      </c>
      <c r="I221" s="13">
        <f t="shared" si="41"/>
        <v>72.68</v>
      </c>
    </row>
    <row r="222" s="1" customFormat="1" ht="14.25" spans="1:9">
      <c r="A222" s="13">
        <v>220</v>
      </c>
      <c r="B222" s="13" t="s">
        <v>228</v>
      </c>
      <c r="C222" s="13" t="str">
        <f t="shared" ref="C222:C225" si="47">"33"</f>
        <v>33</v>
      </c>
      <c r="D222" s="13" t="str">
        <f>"11"</f>
        <v>11</v>
      </c>
      <c r="E222" s="13" t="str">
        <f>"20210153311"</f>
        <v>20210153311</v>
      </c>
      <c r="F222" s="14" t="s">
        <v>239</v>
      </c>
      <c r="G222" s="15">
        <v>69.1</v>
      </c>
      <c r="H222" s="13">
        <v>73.1</v>
      </c>
      <c r="I222" s="13">
        <f t="shared" si="41"/>
        <v>70.7</v>
      </c>
    </row>
    <row r="223" s="1" customFormat="1" ht="14.25" spans="1:9">
      <c r="A223" s="13">
        <v>221</v>
      </c>
      <c r="B223" s="13" t="s">
        <v>228</v>
      </c>
      <c r="C223" s="13" t="str">
        <f t="shared" si="47"/>
        <v>33</v>
      </c>
      <c r="D223" s="13" t="str">
        <f>"17"</f>
        <v>17</v>
      </c>
      <c r="E223" s="13" t="str">
        <f>"20210153317"</f>
        <v>20210153317</v>
      </c>
      <c r="F223" s="14" t="s">
        <v>240</v>
      </c>
      <c r="G223" s="15">
        <v>71.4</v>
      </c>
      <c r="H223" s="13">
        <v>69.6</v>
      </c>
      <c r="I223" s="13">
        <f t="shared" si="41"/>
        <v>70.68</v>
      </c>
    </row>
    <row r="224" s="1" customFormat="1" ht="14.25" spans="1:9">
      <c r="A224" s="13">
        <v>222</v>
      </c>
      <c r="B224" s="13" t="s">
        <v>228</v>
      </c>
      <c r="C224" s="13" t="str">
        <f>"34"</f>
        <v>34</v>
      </c>
      <c r="D224" s="13" t="str">
        <f>"24"</f>
        <v>24</v>
      </c>
      <c r="E224" s="13" t="str">
        <f>"20210153424"</f>
        <v>20210153424</v>
      </c>
      <c r="F224" s="14" t="s">
        <v>241</v>
      </c>
      <c r="G224" s="15">
        <v>60.8</v>
      </c>
      <c r="H224" s="13">
        <v>84.1</v>
      </c>
      <c r="I224" s="13">
        <f t="shared" si="41"/>
        <v>70.12</v>
      </c>
    </row>
    <row r="225" s="1" customFormat="1" ht="14.25" spans="1:9">
      <c r="A225" s="13">
        <v>223</v>
      </c>
      <c r="B225" s="13" t="s">
        <v>228</v>
      </c>
      <c r="C225" s="13" t="str">
        <f t="shared" si="47"/>
        <v>33</v>
      </c>
      <c r="D225" s="13" t="str">
        <f>"22"</f>
        <v>22</v>
      </c>
      <c r="E225" s="13" t="str">
        <f>"20210153322"</f>
        <v>20210153322</v>
      </c>
      <c r="F225" s="14" t="s">
        <v>242</v>
      </c>
      <c r="G225" s="15">
        <v>67.5</v>
      </c>
      <c r="H225" s="13">
        <v>73.7</v>
      </c>
      <c r="I225" s="13">
        <f t="shared" si="41"/>
        <v>69.98</v>
      </c>
    </row>
    <row r="226" s="2" customFormat="1" ht="14.25" spans="1:16372">
      <c r="A226" s="13">
        <v>224</v>
      </c>
      <c r="B226" s="16" t="s">
        <v>228</v>
      </c>
      <c r="C226" s="16" t="str">
        <f>"34"</f>
        <v>34</v>
      </c>
      <c r="D226" s="16" t="str">
        <f>"10"</f>
        <v>10</v>
      </c>
      <c r="E226" s="16" t="str">
        <f>"20210153410"</f>
        <v>20210153410</v>
      </c>
      <c r="F226" s="17" t="s">
        <v>243</v>
      </c>
      <c r="G226" s="18">
        <v>61.6</v>
      </c>
      <c r="H226" s="16">
        <v>82.1</v>
      </c>
      <c r="I226" s="16">
        <f t="shared" si="41"/>
        <v>69.8</v>
      </c>
      <c r="XDZ226" s="24"/>
      <c r="XEA226" s="24"/>
      <c r="XEB226" s="24"/>
      <c r="XEC226" s="24"/>
      <c r="XED226" s="24"/>
      <c r="XEE226" s="24"/>
      <c r="XEF226" s="24"/>
      <c r="XEG226" s="24"/>
      <c r="XEH226" s="24"/>
      <c r="XEI226" s="24"/>
      <c r="XEJ226" s="24"/>
      <c r="XEK226" s="24"/>
      <c r="XEL226" s="24"/>
      <c r="XEM226" s="24"/>
      <c r="XEN226" s="24"/>
      <c r="XEO226" s="24"/>
      <c r="XEP226" s="24"/>
      <c r="XEQ226" s="24"/>
      <c r="XER226" s="24"/>
    </row>
    <row r="227" s="1" customFormat="1" ht="14.25" spans="1:9">
      <c r="A227" s="13">
        <v>225</v>
      </c>
      <c r="B227" s="13" t="s">
        <v>244</v>
      </c>
      <c r="C227" s="13" t="str">
        <f t="shared" ref="C227:C230" si="48">"36"</f>
        <v>36</v>
      </c>
      <c r="D227" s="13" t="str">
        <f>"06"</f>
        <v>06</v>
      </c>
      <c r="E227" s="13" t="str">
        <f>"20210163606"</f>
        <v>20210163606</v>
      </c>
      <c r="F227" s="14" t="s">
        <v>245</v>
      </c>
      <c r="G227" s="15">
        <v>70.2</v>
      </c>
      <c r="H227" s="13">
        <v>78.8</v>
      </c>
      <c r="I227" s="13">
        <f t="shared" si="41"/>
        <v>73.64</v>
      </c>
    </row>
    <row r="228" s="1" customFormat="1" ht="14.25" spans="1:9">
      <c r="A228" s="13">
        <v>226</v>
      </c>
      <c r="B228" s="13" t="s">
        <v>244</v>
      </c>
      <c r="C228" s="13" t="str">
        <f t="shared" si="48"/>
        <v>36</v>
      </c>
      <c r="D228" s="13" t="str">
        <f>"13"</f>
        <v>13</v>
      </c>
      <c r="E228" s="13" t="str">
        <f>"20210163613"</f>
        <v>20210163613</v>
      </c>
      <c r="F228" s="14" t="s">
        <v>246</v>
      </c>
      <c r="G228" s="15">
        <v>70.5</v>
      </c>
      <c r="H228" s="13">
        <v>76.6</v>
      </c>
      <c r="I228" s="13">
        <f t="shared" si="41"/>
        <v>72.94</v>
      </c>
    </row>
    <row r="229" s="1" customFormat="1" ht="14.25" spans="1:9">
      <c r="A229" s="13">
        <v>227</v>
      </c>
      <c r="B229" s="13" t="s">
        <v>244</v>
      </c>
      <c r="C229" s="13" t="str">
        <f t="shared" si="48"/>
        <v>36</v>
      </c>
      <c r="D229" s="13" t="str">
        <f>"10"</f>
        <v>10</v>
      </c>
      <c r="E229" s="13" t="str">
        <f>"20210163610"</f>
        <v>20210163610</v>
      </c>
      <c r="F229" s="14" t="s">
        <v>247</v>
      </c>
      <c r="G229" s="15">
        <v>70</v>
      </c>
      <c r="H229" s="13">
        <v>76.4</v>
      </c>
      <c r="I229" s="13">
        <f t="shared" si="41"/>
        <v>72.56</v>
      </c>
    </row>
    <row r="230" s="1" customFormat="1" ht="14.25" spans="1:9">
      <c r="A230" s="13">
        <v>228</v>
      </c>
      <c r="B230" s="13" t="s">
        <v>244</v>
      </c>
      <c r="C230" s="13" t="str">
        <f t="shared" si="48"/>
        <v>36</v>
      </c>
      <c r="D230" s="13" t="str">
        <f>"19"</f>
        <v>19</v>
      </c>
      <c r="E230" s="13" t="str">
        <f>"20210163619"</f>
        <v>20210163619</v>
      </c>
      <c r="F230" s="14" t="s">
        <v>248</v>
      </c>
      <c r="G230" s="15">
        <v>70.8</v>
      </c>
      <c r="H230" s="13">
        <v>74.8</v>
      </c>
      <c r="I230" s="13">
        <f t="shared" si="41"/>
        <v>72.4</v>
      </c>
    </row>
    <row r="231" s="1" customFormat="1" ht="14.25" spans="1:9">
      <c r="A231" s="13">
        <v>229</v>
      </c>
      <c r="B231" s="13" t="s">
        <v>244</v>
      </c>
      <c r="C231" s="13" t="str">
        <f t="shared" ref="C231:C233" si="49">"35"</f>
        <v>35</v>
      </c>
      <c r="D231" s="13" t="str">
        <f>"08"</f>
        <v>08</v>
      </c>
      <c r="E231" s="13" t="str">
        <f>"20210163508"</f>
        <v>20210163508</v>
      </c>
      <c r="F231" s="14" t="s">
        <v>249</v>
      </c>
      <c r="G231" s="15">
        <v>62.4</v>
      </c>
      <c r="H231" s="13">
        <v>83</v>
      </c>
      <c r="I231" s="13">
        <f t="shared" si="41"/>
        <v>70.64</v>
      </c>
    </row>
    <row r="232" s="1" customFormat="1" ht="14.25" spans="1:9">
      <c r="A232" s="13">
        <v>230</v>
      </c>
      <c r="B232" s="13" t="s">
        <v>244</v>
      </c>
      <c r="C232" s="13" t="str">
        <f t="shared" si="49"/>
        <v>35</v>
      </c>
      <c r="D232" s="13" t="str">
        <f>"24"</f>
        <v>24</v>
      </c>
      <c r="E232" s="13" t="str">
        <f>"20210163524"</f>
        <v>20210163524</v>
      </c>
      <c r="F232" s="14" t="s">
        <v>250</v>
      </c>
      <c r="G232" s="15">
        <v>70.45</v>
      </c>
      <c r="H232" s="13">
        <v>69.5</v>
      </c>
      <c r="I232" s="13">
        <f t="shared" si="41"/>
        <v>70.07</v>
      </c>
    </row>
    <row r="233" s="1" customFormat="1" ht="14.25" spans="1:9">
      <c r="A233" s="13">
        <v>231</v>
      </c>
      <c r="B233" s="13" t="s">
        <v>244</v>
      </c>
      <c r="C233" s="13" t="str">
        <f t="shared" si="49"/>
        <v>35</v>
      </c>
      <c r="D233" s="13" t="str">
        <f>"30"</f>
        <v>30</v>
      </c>
      <c r="E233" s="13" t="str">
        <f>"20210163530"</f>
        <v>20210163530</v>
      </c>
      <c r="F233" s="14" t="s">
        <v>251</v>
      </c>
      <c r="G233" s="15">
        <v>64.7</v>
      </c>
      <c r="H233" s="13">
        <v>76.6</v>
      </c>
      <c r="I233" s="13">
        <f t="shared" si="41"/>
        <v>69.46</v>
      </c>
    </row>
    <row r="234" s="1" customFormat="1" ht="14.25" spans="1:9">
      <c r="A234" s="13">
        <v>232</v>
      </c>
      <c r="B234" s="13" t="s">
        <v>244</v>
      </c>
      <c r="C234" s="13" t="str">
        <f t="shared" ref="C234:C238" si="50">"36"</f>
        <v>36</v>
      </c>
      <c r="D234" s="13" t="str">
        <f>"18"</f>
        <v>18</v>
      </c>
      <c r="E234" s="13" t="str">
        <f>"20210163618"</f>
        <v>20210163618</v>
      </c>
      <c r="F234" s="14" t="s">
        <v>252</v>
      </c>
      <c r="G234" s="15">
        <v>62.55</v>
      </c>
      <c r="H234" s="13">
        <v>77</v>
      </c>
      <c r="I234" s="13">
        <f t="shared" si="41"/>
        <v>68.33</v>
      </c>
    </row>
    <row r="235" s="2" customFormat="1" ht="14.25" spans="1:16372">
      <c r="A235" s="13">
        <v>233</v>
      </c>
      <c r="B235" s="16" t="s">
        <v>244</v>
      </c>
      <c r="C235" s="16" t="str">
        <f t="shared" si="50"/>
        <v>36</v>
      </c>
      <c r="D235" s="16" t="str">
        <f>"16"</f>
        <v>16</v>
      </c>
      <c r="E235" s="16" t="str">
        <f>"20210163616"</f>
        <v>20210163616</v>
      </c>
      <c r="F235" s="17" t="s">
        <v>253</v>
      </c>
      <c r="G235" s="18">
        <v>59</v>
      </c>
      <c r="H235" s="16">
        <v>82</v>
      </c>
      <c r="I235" s="16">
        <f t="shared" si="41"/>
        <v>68.2</v>
      </c>
      <c r="XDZ235" s="24"/>
      <c r="XEA235" s="24"/>
      <c r="XEB235" s="24"/>
      <c r="XEC235" s="24"/>
      <c r="XED235" s="24"/>
      <c r="XEE235" s="24"/>
      <c r="XEF235" s="24"/>
      <c r="XEG235" s="24"/>
      <c r="XEH235" s="24"/>
      <c r="XEI235" s="24"/>
      <c r="XEJ235" s="24"/>
      <c r="XEK235" s="24"/>
      <c r="XEL235" s="24"/>
      <c r="XEM235" s="24"/>
      <c r="XEN235" s="24"/>
      <c r="XEO235" s="24"/>
      <c r="XEP235" s="24"/>
      <c r="XEQ235" s="24"/>
      <c r="XER235" s="24"/>
    </row>
    <row r="236" s="2" customFormat="1" ht="14.25" spans="1:16372">
      <c r="A236" s="13">
        <v>234</v>
      </c>
      <c r="B236" s="16" t="s">
        <v>244</v>
      </c>
      <c r="C236" s="16" t="str">
        <f t="shared" si="50"/>
        <v>36</v>
      </c>
      <c r="D236" s="16" t="str">
        <f>"29"</f>
        <v>29</v>
      </c>
      <c r="E236" s="16" t="str">
        <f>"20210163629"</f>
        <v>20210163629</v>
      </c>
      <c r="F236" s="17" t="s">
        <v>254</v>
      </c>
      <c r="G236" s="18">
        <v>59.5</v>
      </c>
      <c r="H236" s="16">
        <v>81</v>
      </c>
      <c r="I236" s="16">
        <f t="shared" si="41"/>
        <v>68.1</v>
      </c>
      <c r="XDZ236" s="24"/>
      <c r="XEA236" s="24"/>
      <c r="XEB236" s="24"/>
      <c r="XEC236" s="24"/>
      <c r="XED236" s="24"/>
      <c r="XEE236" s="24"/>
      <c r="XEF236" s="24"/>
      <c r="XEG236" s="24"/>
      <c r="XEH236" s="24"/>
      <c r="XEI236" s="24"/>
      <c r="XEJ236" s="24"/>
      <c r="XEK236" s="24"/>
      <c r="XEL236" s="24"/>
      <c r="XEM236" s="24"/>
      <c r="XEN236" s="24"/>
      <c r="XEO236" s="24"/>
      <c r="XEP236" s="24"/>
      <c r="XEQ236" s="24"/>
      <c r="XER236" s="24"/>
    </row>
    <row r="237" s="2" customFormat="1" ht="14.25" spans="1:16372">
      <c r="A237" s="13">
        <v>235</v>
      </c>
      <c r="B237" s="16" t="s">
        <v>244</v>
      </c>
      <c r="C237" s="16" t="str">
        <f t="shared" si="50"/>
        <v>36</v>
      </c>
      <c r="D237" s="16" t="str">
        <f>"09"</f>
        <v>09</v>
      </c>
      <c r="E237" s="16" t="str">
        <f>"20210163609"</f>
        <v>20210163609</v>
      </c>
      <c r="F237" s="17" t="s">
        <v>255</v>
      </c>
      <c r="G237" s="18">
        <v>66</v>
      </c>
      <c r="H237" s="16">
        <v>69.3</v>
      </c>
      <c r="I237" s="16">
        <f t="shared" si="41"/>
        <v>67.32</v>
      </c>
      <c r="XDZ237" s="24"/>
      <c r="XEA237" s="24"/>
      <c r="XEB237" s="24"/>
      <c r="XEC237" s="24"/>
      <c r="XED237" s="24"/>
      <c r="XEE237" s="24"/>
      <c r="XEF237" s="24"/>
      <c r="XEG237" s="24"/>
      <c r="XEH237" s="24"/>
      <c r="XEI237" s="24"/>
      <c r="XEJ237" s="24"/>
      <c r="XEK237" s="24"/>
      <c r="XEL237" s="24"/>
      <c r="XEM237" s="24"/>
      <c r="XEN237" s="24"/>
      <c r="XEO237" s="24"/>
      <c r="XEP237" s="24"/>
      <c r="XEQ237" s="24"/>
      <c r="XER237" s="24"/>
    </row>
    <row r="238" s="2" customFormat="1" ht="14.25" spans="1:16372">
      <c r="A238" s="13">
        <v>236</v>
      </c>
      <c r="B238" s="16" t="s">
        <v>244</v>
      </c>
      <c r="C238" s="16" t="str">
        <f t="shared" si="50"/>
        <v>36</v>
      </c>
      <c r="D238" s="16" t="str">
        <f>"04"</f>
        <v>04</v>
      </c>
      <c r="E238" s="16" t="str">
        <f>"20210163604"</f>
        <v>20210163604</v>
      </c>
      <c r="F238" s="2" t="s">
        <v>256</v>
      </c>
      <c r="G238" s="18">
        <v>65</v>
      </c>
      <c r="H238" s="16">
        <v>70</v>
      </c>
      <c r="I238" s="16">
        <f t="shared" si="41"/>
        <v>67</v>
      </c>
      <c r="XDZ238" s="24"/>
      <c r="XEA238" s="24"/>
      <c r="XEB238" s="24"/>
      <c r="XEC238" s="24"/>
      <c r="XED238" s="24"/>
      <c r="XEE238" s="24"/>
      <c r="XEF238" s="24"/>
      <c r="XEG238" s="24"/>
      <c r="XEH238" s="24"/>
      <c r="XEI238" s="24"/>
      <c r="XEJ238" s="24"/>
      <c r="XEK238" s="24"/>
      <c r="XEL238" s="24"/>
      <c r="XEM238" s="24"/>
      <c r="XEN238" s="24"/>
      <c r="XEO238" s="24"/>
      <c r="XEP238" s="24"/>
      <c r="XEQ238" s="24"/>
      <c r="XER238" s="24"/>
    </row>
    <row r="239" s="2" customFormat="1" ht="14.25" spans="1:16372">
      <c r="A239" s="13">
        <v>237</v>
      </c>
      <c r="B239" s="16" t="s">
        <v>244</v>
      </c>
      <c r="C239" s="16" t="str">
        <f>"35"</f>
        <v>35</v>
      </c>
      <c r="D239" s="16" t="str">
        <f>"26"</f>
        <v>26</v>
      </c>
      <c r="E239" s="16" t="str">
        <f>"20210163526"</f>
        <v>20210163526</v>
      </c>
      <c r="F239" s="17" t="s">
        <v>257</v>
      </c>
      <c r="G239" s="18">
        <v>63.9</v>
      </c>
      <c r="H239" s="16">
        <v>70</v>
      </c>
      <c r="I239" s="16">
        <f t="shared" si="41"/>
        <v>66.34</v>
      </c>
      <c r="XDZ239" s="24"/>
      <c r="XEA239" s="24"/>
      <c r="XEB239" s="24"/>
      <c r="XEC239" s="24"/>
      <c r="XED239" s="24"/>
      <c r="XEE239" s="24"/>
      <c r="XEF239" s="24"/>
      <c r="XEG239" s="24"/>
      <c r="XEH239" s="24"/>
      <c r="XEI239" s="24"/>
      <c r="XEJ239" s="24"/>
      <c r="XEK239" s="24"/>
      <c r="XEL239" s="24"/>
      <c r="XEM239" s="24"/>
      <c r="XEN239" s="24"/>
      <c r="XEO239" s="24"/>
      <c r="XEP239" s="24"/>
      <c r="XEQ239" s="24"/>
      <c r="XER239" s="24"/>
    </row>
    <row r="240" s="3" customFormat="1" ht="20" customHeight="1" spans="1:16363">
      <c r="A240" s="13">
        <v>238</v>
      </c>
      <c r="B240" s="19" t="s">
        <v>244</v>
      </c>
      <c r="C240" s="19" t="str">
        <f>"35"</f>
        <v>35</v>
      </c>
      <c r="D240" s="19" t="str">
        <f>"11"</f>
        <v>11</v>
      </c>
      <c r="E240" s="19" t="str">
        <f>"20210163511"</f>
        <v>20210163511</v>
      </c>
      <c r="F240" s="20" t="s">
        <v>440</v>
      </c>
      <c r="G240" s="21">
        <v>62.05</v>
      </c>
      <c r="H240" s="19">
        <v>71.2</v>
      </c>
      <c r="I240" s="19">
        <f t="shared" si="41"/>
        <v>65.71</v>
      </c>
      <c r="J240" s="3" t="s">
        <v>436</v>
      </c>
      <c r="XDV240" s="23"/>
      <c r="XDW240" s="23"/>
      <c r="XDX240" s="23"/>
      <c r="XDY240" s="23"/>
      <c r="XDZ240" s="23"/>
      <c r="XEA240" s="23"/>
      <c r="XEB240" s="23"/>
      <c r="XEC240" s="23"/>
      <c r="XED240" s="23"/>
      <c r="XEE240" s="23"/>
      <c r="XEF240" s="23"/>
      <c r="XEG240" s="23"/>
      <c r="XEH240" s="23"/>
      <c r="XEI240" s="23"/>
    </row>
    <row r="241" s="1" customFormat="1" ht="14.25" spans="1:9">
      <c r="A241" s="13">
        <v>239</v>
      </c>
      <c r="B241" s="13" t="s">
        <v>258</v>
      </c>
      <c r="C241" s="13" t="str">
        <f t="shared" ref="C241:C245" si="51">"37"</f>
        <v>37</v>
      </c>
      <c r="D241" s="13" t="str">
        <f>"24"</f>
        <v>24</v>
      </c>
      <c r="E241" s="13" t="str">
        <f>"20210173724"</f>
        <v>20210173724</v>
      </c>
      <c r="F241" s="14" t="s">
        <v>259</v>
      </c>
      <c r="G241" s="15">
        <v>73.05</v>
      </c>
      <c r="H241" s="13">
        <v>81</v>
      </c>
      <c r="I241" s="13">
        <f t="shared" si="41"/>
        <v>76.23</v>
      </c>
    </row>
    <row r="242" s="1" customFormat="1" ht="14.25" spans="1:9">
      <c r="A242" s="13">
        <v>240</v>
      </c>
      <c r="B242" s="13" t="s">
        <v>258</v>
      </c>
      <c r="C242" s="13" t="str">
        <f t="shared" si="51"/>
        <v>37</v>
      </c>
      <c r="D242" s="13" t="str">
        <f>"15"</f>
        <v>15</v>
      </c>
      <c r="E242" s="13" t="str">
        <f>"20210173715"</f>
        <v>20210173715</v>
      </c>
      <c r="F242" s="14" t="s">
        <v>260</v>
      </c>
      <c r="G242" s="15">
        <v>70.4</v>
      </c>
      <c r="H242" s="13">
        <v>81.2</v>
      </c>
      <c r="I242" s="13">
        <f t="shared" si="41"/>
        <v>74.72</v>
      </c>
    </row>
    <row r="243" s="1" customFormat="1" ht="14.25" spans="1:9">
      <c r="A243" s="13">
        <v>241</v>
      </c>
      <c r="B243" s="13" t="s">
        <v>258</v>
      </c>
      <c r="C243" s="13" t="str">
        <f t="shared" ref="C243:C248" si="52">"38"</f>
        <v>38</v>
      </c>
      <c r="D243" s="13" t="str">
        <f>"26"</f>
        <v>26</v>
      </c>
      <c r="E243" s="13" t="str">
        <f>"20210173826"</f>
        <v>20210173826</v>
      </c>
      <c r="F243" s="14" t="s">
        <v>261</v>
      </c>
      <c r="G243" s="15">
        <v>67.4</v>
      </c>
      <c r="H243" s="13">
        <v>83.8</v>
      </c>
      <c r="I243" s="13">
        <f t="shared" si="41"/>
        <v>73.96</v>
      </c>
    </row>
    <row r="244" s="1" customFormat="1" ht="14.25" spans="1:9">
      <c r="A244" s="13">
        <v>242</v>
      </c>
      <c r="B244" s="13" t="s">
        <v>258</v>
      </c>
      <c r="C244" s="13" t="str">
        <f t="shared" si="52"/>
        <v>38</v>
      </c>
      <c r="D244" s="13" t="str">
        <f>"16"</f>
        <v>16</v>
      </c>
      <c r="E244" s="13" t="str">
        <f>"20210173816"</f>
        <v>20210173816</v>
      </c>
      <c r="F244" s="14" t="s">
        <v>262</v>
      </c>
      <c r="G244" s="15">
        <v>66.2</v>
      </c>
      <c r="H244" s="13">
        <v>82</v>
      </c>
      <c r="I244" s="13">
        <f t="shared" si="41"/>
        <v>72.52</v>
      </c>
    </row>
    <row r="245" s="1" customFormat="1" ht="14.25" spans="1:9">
      <c r="A245" s="13">
        <v>243</v>
      </c>
      <c r="B245" s="13" t="s">
        <v>258</v>
      </c>
      <c r="C245" s="13" t="str">
        <f t="shared" si="51"/>
        <v>37</v>
      </c>
      <c r="D245" s="13" t="str">
        <f>"09"</f>
        <v>09</v>
      </c>
      <c r="E245" s="13" t="str">
        <f>"20210173709"</f>
        <v>20210173709</v>
      </c>
      <c r="F245" s="14" t="s">
        <v>263</v>
      </c>
      <c r="G245" s="15">
        <v>63.7</v>
      </c>
      <c r="H245" s="13">
        <v>84.8</v>
      </c>
      <c r="I245" s="13">
        <f t="shared" si="41"/>
        <v>72.14</v>
      </c>
    </row>
    <row r="246" s="1" customFormat="1" ht="14.25" spans="1:9">
      <c r="A246" s="13">
        <v>244</v>
      </c>
      <c r="B246" s="13" t="s">
        <v>258</v>
      </c>
      <c r="C246" s="13" t="str">
        <f t="shared" si="52"/>
        <v>38</v>
      </c>
      <c r="D246" s="13" t="str">
        <f>"11"</f>
        <v>11</v>
      </c>
      <c r="E246" s="13" t="str">
        <f>"20210173811"</f>
        <v>20210173811</v>
      </c>
      <c r="F246" s="14" t="s">
        <v>264</v>
      </c>
      <c r="G246" s="15">
        <v>67.2</v>
      </c>
      <c r="H246" s="13">
        <v>77.8</v>
      </c>
      <c r="I246" s="13">
        <f t="shared" si="41"/>
        <v>71.44</v>
      </c>
    </row>
    <row r="247" s="1" customFormat="1" ht="14.25" spans="1:9">
      <c r="A247" s="13">
        <v>245</v>
      </c>
      <c r="B247" s="13" t="s">
        <v>258</v>
      </c>
      <c r="C247" s="13" t="str">
        <f t="shared" si="52"/>
        <v>38</v>
      </c>
      <c r="D247" s="13" t="str">
        <f>"24"</f>
        <v>24</v>
      </c>
      <c r="E247" s="13" t="str">
        <f>"20210173824"</f>
        <v>20210173824</v>
      </c>
      <c r="F247" s="14" t="s">
        <v>265</v>
      </c>
      <c r="G247" s="15">
        <v>67.5</v>
      </c>
      <c r="H247" s="13">
        <v>75.4</v>
      </c>
      <c r="I247" s="13">
        <f t="shared" si="41"/>
        <v>70.66</v>
      </c>
    </row>
    <row r="248" s="1" customFormat="1" ht="14.25" spans="1:9">
      <c r="A248" s="13">
        <v>246</v>
      </c>
      <c r="B248" s="13" t="s">
        <v>258</v>
      </c>
      <c r="C248" s="13" t="str">
        <f t="shared" si="52"/>
        <v>38</v>
      </c>
      <c r="D248" s="13" t="str">
        <f>"08"</f>
        <v>08</v>
      </c>
      <c r="E248" s="13" t="str">
        <f>"20210173808"</f>
        <v>20210173808</v>
      </c>
      <c r="F248" s="14" t="s">
        <v>266</v>
      </c>
      <c r="G248" s="15">
        <v>64.9</v>
      </c>
      <c r="H248" s="13">
        <v>77.2</v>
      </c>
      <c r="I248" s="13">
        <f t="shared" si="41"/>
        <v>69.82</v>
      </c>
    </row>
    <row r="249" s="1" customFormat="1" ht="14.25" spans="1:9">
      <c r="A249" s="13">
        <v>247</v>
      </c>
      <c r="B249" s="13" t="s">
        <v>258</v>
      </c>
      <c r="C249" s="13" t="str">
        <f t="shared" ref="C249:C253" si="53">"37"</f>
        <v>37</v>
      </c>
      <c r="D249" s="13" t="str">
        <f>"20"</f>
        <v>20</v>
      </c>
      <c r="E249" s="13" t="str">
        <f>"20210173720"</f>
        <v>20210173720</v>
      </c>
      <c r="F249" s="14" t="s">
        <v>267</v>
      </c>
      <c r="G249" s="15">
        <v>60</v>
      </c>
      <c r="H249" s="13">
        <v>83.2</v>
      </c>
      <c r="I249" s="13">
        <f t="shared" si="41"/>
        <v>69.28</v>
      </c>
    </row>
    <row r="250" s="1" customFormat="1" ht="14.25" spans="1:9">
      <c r="A250" s="13">
        <v>248</v>
      </c>
      <c r="B250" s="13" t="s">
        <v>258</v>
      </c>
      <c r="C250" s="13" t="str">
        <f>"38"</f>
        <v>38</v>
      </c>
      <c r="D250" s="13" t="str">
        <f>"13"</f>
        <v>13</v>
      </c>
      <c r="E250" s="13" t="str">
        <f>"20210173813"</f>
        <v>20210173813</v>
      </c>
      <c r="F250" s="14" t="s">
        <v>268</v>
      </c>
      <c r="G250" s="15">
        <v>60.55</v>
      </c>
      <c r="H250" s="13">
        <v>80</v>
      </c>
      <c r="I250" s="13">
        <f t="shared" si="41"/>
        <v>68.33</v>
      </c>
    </row>
    <row r="251" s="2" customFormat="1" ht="14.25" spans="1:16372">
      <c r="A251" s="13">
        <v>249</v>
      </c>
      <c r="B251" s="16" t="s">
        <v>258</v>
      </c>
      <c r="C251" s="16" t="str">
        <f t="shared" si="53"/>
        <v>37</v>
      </c>
      <c r="D251" s="16" t="str">
        <f>"16"</f>
        <v>16</v>
      </c>
      <c r="E251" s="16" t="str">
        <f>"20210173716"</f>
        <v>20210173716</v>
      </c>
      <c r="F251" s="17" t="s">
        <v>269</v>
      </c>
      <c r="G251" s="18">
        <v>58.7</v>
      </c>
      <c r="H251" s="16">
        <v>80.2</v>
      </c>
      <c r="I251" s="16">
        <f t="shared" si="41"/>
        <v>67.3</v>
      </c>
      <c r="XDZ251" s="24"/>
      <c r="XEA251" s="24"/>
      <c r="XEB251" s="24"/>
      <c r="XEC251" s="24"/>
      <c r="XED251" s="24"/>
      <c r="XEE251" s="24"/>
      <c r="XEF251" s="24"/>
      <c r="XEG251" s="24"/>
      <c r="XEH251" s="24"/>
      <c r="XEI251" s="24"/>
      <c r="XEJ251" s="24"/>
      <c r="XEK251" s="24"/>
      <c r="XEL251" s="24"/>
      <c r="XEM251" s="24"/>
      <c r="XEN251" s="24"/>
      <c r="XEO251" s="24"/>
      <c r="XEP251" s="24"/>
      <c r="XEQ251" s="24"/>
      <c r="XER251" s="24"/>
    </row>
    <row r="252" s="2" customFormat="1" ht="14.25" spans="1:16372">
      <c r="A252" s="13">
        <v>250</v>
      </c>
      <c r="B252" s="16" t="s">
        <v>258</v>
      </c>
      <c r="C252" s="16" t="str">
        <f t="shared" si="53"/>
        <v>37</v>
      </c>
      <c r="D252" s="16" t="str">
        <f>"30"</f>
        <v>30</v>
      </c>
      <c r="E252" s="16" t="str">
        <f>"20210173730"</f>
        <v>20210173730</v>
      </c>
      <c r="F252" s="17" t="s">
        <v>270</v>
      </c>
      <c r="G252" s="18">
        <v>60.1</v>
      </c>
      <c r="H252" s="16">
        <v>77.8</v>
      </c>
      <c r="I252" s="16">
        <f t="shared" si="41"/>
        <v>67.18</v>
      </c>
      <c r="XDZ252" s="24"/>
      <c r="XEA252" s="24"/>
      <c r="XEB252" s="24"/>
      <c r="XEC252" s="24"/>
      <c r="XED252" s="24"/>
      <c r="XEE252" s="24"/>
      <c r="XEF252" s="24"/>
      <c r="XEG252" s="24"/>
      <c r="XEH252" s="24"/>
      <c r="XEI252" s="24"/>
      <c r="XEJ252" s="24"/>
      <c r="XEK252" s="24"/>
      <c r="XEL252" s="24"/>
      <c r="XEM252" s="24"/>
      <c r="XEN252" s="24"/>
      <c r="XEO252" s="24"/>
      <c r="XEP252" s="24"/>
      <c r="XEQ252" s="24"/>
      <c r="XER252" s="24"/>
    </row>
    <row r="253" s="2" customFormat="1" ht="14.25" spans="1:16372">
      <c r="A253" s="13">
        <v>251</v>
      </c>
      <c r="B253" s="16" t="s">
        <v>258</v>
      </c>
      <c r="C253" s="16" t="str">
        <f t="shared" si="53"/>
        <v>37</v>
      </c>
      <c r="D253" s="16" t="str">
        <f>"11"</f>
        <v>11</v>
      </c>
      <c r="E253" s="16" t="str">
        <f>"20210173711"</f>
        <v>20210173711</v>
      </c>
      <c r="F253" s="17" t="s">
        <v>271</v>
      </c>
      <c r="G253" s="18">
        <v>59.25</v>
      </c>
      <c r="H253" s="16">
        <v>76.8</v>
      </c>
      <c r="I253" s="16">
        <f t="shared" si="41"/>
        <v>66.27</v>
      </c>
      <c r="XDZ253" s="24"/>
      <c r="XEA253" s="24"/>
      <c r="XEB253" s="24"/>
      <c r="XEC253" s="24"/>
      <c r="XED253" s="24"/>
      <c r="XEE253" s="24"/>
      <c r="XEF253" s="24"/>
      <c r="XEG253" s="24"/>
      <c r="XEH253" s="24"/>
      <c r="XEI253" s="24"/>
      <c r="XEJ253" s="24"/>
      <c r="XEK253" s="24"/>
      <c r="XEL253" s="24"/>
      <c r="XEM253" s="24"/>
      <c r="XEN253" s="24"/>
      <c r="XEO253" s="24"/>
      <c r="XEP253" s="24"/>
      <c r="XEQ253" s="24"/>
      <c r="XER253" s="24"/>
    </row>
    <row r="254" s="2" customFormat="1" ht="14.25" spans="1:16372">
      <c r="A254" s="13">
        <v>252</v>
      </c>
      <c r="B254" s="16" t="s">
        <v>258</v>
      </c>
      <c r="C254" s="16" t="str">
        <f>"38"</f>
        <v>38</v>
      </c>
      <c r="D254" s="16" t="str">
        <f>"20"</f>
        <v>20</v>
      </c>
      <c r="E254" s="16" t="str">
        <f>"20210173820"</f>
        <v>20210173820</v>
      </c>
      <c r="F254" s="2" t="s">
        <v>179</v>
      </c>
      <c r="G254" s="18">
        <v>54</v>
      </c>
      <c r="H254" s="16">
        <v>78.8</v>
      </c>
      <c r="I254" s="16">
        <f t="shared" si="41"/>
        <v>63.92</v>
      </c>
      <c r="XDZ254" s="24"/>
      <c r="XEA254" s="24"/>
      <c r="XEB254" s="24"/>
      <c r="XEC254" s="24"/>
      <c r="XED254" s="24"/>
      <c r="XEE254" s="24"/>
      <c r="XEF254" s="24"/>
      <c r="XEG254" s="24"/>
      <c r="XEH254" s="24"/>
      <c r="XEI254" s="24"/>
      <c r="XEJ254" s="24"/>
      <c r="XEK254" s="24"/>
      <c r="XEL254" s="24"/>
      <c r="XEM254" s="24"/>
      <c r="XEN254" s="24"/>
      <c r="XEO254" s="24"/>
      <c r="XEP254" s="24"/>
      <c r="XEQ254" s="24"/>
      <c r="XER254" s="24"/>
    </row>
    <row r="255" s="4" customFormat="1" ht="20" customHeight="1" spans="1:16363">
      <c r="A255" s="13">
        <v>253</v>
      </c>
      <c r="B255" s="25" t="s">
        <v>258</v>
      </c>
      <c r="C255" s="25" t="str">
        <f>"37"</f>
        <v>37</v>
      </c>
      <c r="D255" s="25" t="str">
        <f>"14"</f>
        <v>14</v>
      </c>
      <c r="E255" s="25" t="str">
        <f>"20210173714"</f>
        <v>20210173714</v>
      </c>
      <c r="F255" s="26" t="s">
        <v>272</v>
      </c>
      <c r="G255" s="21">
        <v>55.65</v>
      </c>
      <c r="H255" s="25">
        <v>74.4</v>
      </c>
      <c r="I255" s="25">
        <f t="shared" si="41"/>
        <v>63.15</v>
      </c>
      <c r="J255" s="2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  <c r="ABH255" s="3"/>
      <c r="ABI255" s="3"/>
      <c r="ABJ255" s="3"/>
      <c r="ABK255" s="3"/>
      <c r="ABL255" s="3"/>
      <c r="ABM255" s="3"/>
      <c r="ABN255" s="3"/>
      <c r="ABO255" s="3"/>
      <c r="ABP255" s="3"/>
      <c r="ABQ255" s="3"/>
      <c r="ABR255" s="3"/>
      <c r="ABS255" s="3"/>
      <c r="ABT255" s="3"/>
      <c r="ABU255" s="3"/>
      <c r="ABV255" s="3"/>
      <c r="ABW255" s="3"/>
      <c r="ABX255" s="3"/>
      <c r="ABY255" s="3"/>
      <c r="ABZ255" s="3"/>
      <c r="ACA255" s="3"/>
      <c r="ACB255" s="3"/>
      <c r="ACC255" s="3"/>
      <c r="ACD255" s="3"/>
      <c r="ACE255" s="3"/>
      <c r="ACF255" s="3"/>
      <c r="ACG255" s="3"/>
      <c r="ACH255" s="3"/>
      <c r="ACI255" s="3"/>
      <c r="ACJ255" s="3"/>
      <c r="ACK255" s="3"/>
      <c r="ACL255" s="3"/>
      <c r="ACM255" s="3"/>
      <c r="ACN255" s="3"/>
      <c r="ACO255" s="3"/>
      <c r="ACP255" s="3"/>
      <c r="ACQ255" s="3"/>
      <c r="ACR255" s="3"/>
      <c r="ACS255" s="3"/>
      <c r="ACT255" s="3"/>
      <c r="ACU255" s="3"/>
      <c r="ACV255" s="3"/>
      <c r="ACW255" s="3"/>
      <c r="ACX255" s="3"/>
      <c r="ACY255" s="3"/>
      <c r="ACZ255" s="3"/>
      <c r="ADA255" s="3"/>
      <c r="ADB255" s="3"/>
      <c r="ADC255" s="3"/>
      <c r="ADD255" s="3"/>
      <c r="ADE255" s="3"/>
      <c r="ADF255" s="3"/>
      <c r="ADG255" s="3"/>
      <c r="ADH255" s="3"/>
      <c r="ADI255" s="3"/>
      <c r="ADJ255" s="3"/>
      <c r="ADK255" s="3"/>
      <c r="ADL255" s="3"/>
      <c r="ADM255" s="3"/>
      <c r="ADN255" s="3"/>
      <c r="ADO255" s="3"/>
      <c r="ADP255" s="3"/>
      <c r="ADQ255" s="3"/>
      <c r="ADR255" s="3"/>
      <c r="ADS255" s="3"/>
      <c r="ADT255" s="3"/>
      <c r="ADU255" s="3"/>
      <c r="ADV255" s="3"/>
      <c r="ADW255" s="3"/>
      <c r="ADX255" s="3"/>
      <c r="ADY255" s="3"/>
      <c r="ADZ255" s="3"/>
      <c r="AEA255" s="3"/>
      <c r="AEB255" s="3"/>
      <c r="AEC255" s="3"/>
      <c r="AED255" s="3"/>
      <c r="AEE255" s="3"/>
      <c r="AEF255" s="3"/>
      <c r="AEG255" s="3"/>
      <c r="AEH255" s="3"/>
      <c r="AEI255" s="3"/>
      <c r="AEJ255" s="3"/>
      <c r="AEK255" s="3"/>
      <c r="AEL255" s="3"/>
      <c r="AEM255" s="3"/>
      <c r="AEN255" s="3"/>
      <c r="AEO255" s="3"/>
      <c r="AEP255" s="3"/>
      <c r="AEQ255" s="3"/>
      <c r="AER255" s="3"/>
      <c r="AES255" s="3"/>
      <c r="AET255" s="3"/>
      <c r="AEU255" s="3"/>
      <c r="AEV255" s="3"/>
      <c r="AEW255" s="3"/>
      <c r="AEX255" s="3"/>
      <c r="AEY255" s="3"/>
      <c r="AEZ255" s="3"/>
      <c r="AFA255" s="3"/>
      <c r="AFB255" s="3"/>
      <c r="AFC255" s="3"/>
      <c r="AFD255" s="3"/>
      <c r="AFE255" s="3"/>
      <c r="AFF255" s="3"/>
      <c r="AFG255" s="3"/>
      <c r="AFH255" s="3"/>
      <c r="AFI255" s="3"/>
      <c r="AFJ255" s="3"/>
      <c r="AFK255" s="3"/>
      <c r="AFL255" s="3"/>
      <c r="AFM255" s="3"/>
      <c r="AFN255" s="3"/>
      <c r="AFO255" s="3"/>
      <c r="AFP255" s="3"/>
      <c r="AFQ255" s="3"/>
      <c r="AFR255" s="3"/>
      <c r="AFS255" s="3"/>
      <c r="AFT255" s="3"/>
      <c r="AFU255" s="3"/>
      <c r="AFV255" s="3"/>
      <c r="AFW255" s="3"/>
      <c r="AFX255" s="3"/>
      <c r="AFY255" s="3"/>
      <c r="AFZ255" s="3"/>
      <c r="AGA255" s="3"/>
      <c r="AGB255" s="3"/>
      <c r="AGC255" s="3"/>
      <c r="AGD255" s="3"/>
      <c r="AGE255" s="3"/>
      <c r="AGF255" s="3"/>
      <c r="AGG255" s="3"/>
      <c r="AGH255" s="3"/>
      <c r="AGI255" s="3"/>
      <c r="AGJ255" s="3"/>
      <c r="AGK255" s="3"/>
      <c r="AGL255" s="3"/>
      <c r="AGM255" s="3"/>
      <c r="AGN255" s="3"/>
      <c r="AGO255" s="3"/>
      <c r="AGP255" s="3"/>
      <c r="AGQ255" s="3"/>
      <c r="AGR255" s="3"/>
      <c r="AGS255" s="3"/>
      <c r="AGT255" s="3"/>
      <c r="AGU255" s="3"/>
      <c r="AGV255" s="3"/>
      <c r="AGW255" s="3"/>
      <c r="AGX255" s="3"/>
      <c r="AGY255" s="3"/>
      <c r="AGZ255" s="3"/>
      <c r="AHA255" s="3"/>
      <c r="AHB255" s="3"/>
      <c r="AHC255" s="3"/>
      <c r="AHD255" s="3"/>
      <c r="AHE255" s="3"/>
      <c r="AHF255" s="3"/>
      <c r="AHG255" s="3"/>
      <c r="AHH255" s="3"/>
      <c r="AHI255" s="3"/>
      <c r="AHJ255" s="3"/>
      <c r="AHK255" s="3"/>
      <c r="AHL255" s="3"/>
      <c r="AHM255" s="3"/>
      <c r="AHN255" s="3"/>
      <c r="AHO255" s="3"/>
      <c r="AHP255" s="3"/>
      <c r="AHQ255" s="3"/>
      <c r="AHR255" s="3"/>
      <c r="AHS255" s="3"/>
      <c r="AHT255" s="3"/>
      <c r="AHU255" s="3"/>
      <c r="AHV255" s="3"/>
      <c r="AHW255" s="3"/>
      <c r="AHX255" s="3"/>
      <c r="AHY255" s="3"/>
      <c r="AHZ255" s="3"/>
      <c r="AIA255" s="3"/>
      <c r="AIB255" s="3"/>
      <c r="AIC255" s="3"/>
      <c r="AID255" s="3"/>
      <c r="AIE255" s="3"/>
      <c r="AIF255" s="3"/>
      <c r="AIG255" s="3"/>
      <c r="AIH255" s="3"/>
      <c r="AII255" s="3"/>
      <c r="AIJ255" s="3"/>
      <c r="AIK255" s="3"/>
      <c r="AIL255" s="3"/>
      <c r="AIM255" s="3"/>
      <c r="AIN255" s="3"/>
      <c r="AIO255" s="3"/>
      <c r="AIP255" s="3"/>
      <c r="AIQ255" s="3"/>
      <c r="AIR255" s="3"/>
      <c r="AIS255" s="3"/>
      <c r="AIT255" s="3"/>
      <c r="AIU255" s="3"/>
      <c r="AIV255" s="3"/>
      <c r="AIW255" s="3"/>
      <c r="AIX255" s="3"/>
      <c r="AIY255" s="3"/>
      <c r="AIZ255" s="3"/>
      <c r="AJA255" s="3"/>
      <c r="AJB255" s="3"/>
      <c r="AJC255" s="3"/>
      <c r="AJD255" s="3"/>
      <c r="AJE255" s="3"/>
      <c r="AJF255" s="3"/>
      <c r="AJG255" s="3"/>
      <c r="AJH255" s="3"/>
      <c r="AJI255" s="3"/>
      <c r="AJJ255" s="3"/>
      <c r="AJK255" s="3"/>
      <c r="AJL255" s="3"/>
      <c r="AJM255" s="3"/>
      <c r="AJN255" s="3"/>
      <c r="AJO255" s="3"/>
      <c r="AJP255" s="3"/>
      <c r="AJQ255" s="3"/>
      <c r="AJR255" s="3"/>
      <c r="AJS255" s="3"/>
      <c r="AJT255" s="3"/>
      <c r="AJU255" s="3"/>
      <c r="AJV255" s="3"/>
      <c r="AJW255" s="3"/>
      <c r="AJX255" s="3"/>
      <c r="AJY255" s="3"/>
      <c r="AJZ255" s="3"/>
      <c r="AKA255" s="3"/>
      <c r="AKB255" s="3"/>
      <c r="AKC255" s="3"/>
      <c r="AKD255" s="3"/>
      <c r="AKE255" s="3"/>
      <c r="AKF255" s="3"/>
      <c r="AKG255" s="3"/>
      <c r="AKH255" s="3"/>
      <c r="AKI255" s="3"/>
      <c r="AKJ255" s="3"/>
      <c r="AKK255" s="3"/>
      <c r="AKL255" s="3"/>
      <c r="AKM255" s="3"/>
      <c r="AKN255" s="3"/>
      <c r="AKO255" s="3"/>
      <c r="AKP255" s="3"/>
      <c r="AKQ255" s="3"/>
      <c r="AKR255" s="3"/>
      <c r="AKS255" s="3"/>
      <c r="AKT255" s="3"/>
      <c r="AKU255" s="3"/>
      <c r="AKV255" s="3"/>
      <c r="AKW255" s="3"/>
      <c r="AKX255" s="3"/>
      <c r="AKY255" s="3"/>
      <c r="AKZ255" s="3"/>
      <c r="ALA255" s="3"/>
      <c r="ALB255" s="3"/>
      <c r="ALC255" s="3"/>
      <c r="ALD255" s="3"/>
      <c r="ALE255" s="3"/>
      <c r="ALF255" s="3"/>
      <c r="ALG255" s="3"/>
      <c r="ALH255" s="3"/>
      <c r="ALI255" s="3"/>
      <c r="ALJ255" s="3"/>
      <c r="ALK255" s="3"/>
      <c r="ALL255" s="3"/>
      <c r="ALM255" s="3"/>
      <c r="ALN255" s="3"/>
      <c r="ALO255" s="3"/>
      <c r="ALP255" s="3"/>
      <c r="ALQ255" s="3"/>
      <c r="ALR255" s="3"/>
      <c r="ALS255" s="3"/>
      <c r="ALT255" s="3"/>
      <c r="ALU255" s="3"/>
      <c r="ALV255" s="3"/>
      <c r="ALW255" s="3"/>
      <c r="ALX255" s="3"/>
      <c r="ALY255" s="3"/>
      <c r="ALZ255" s="3"/>
      <c r="AMA255" s="3"/>
      <c r="AMB255" s="3"/>
      <c r="AMC255" s="3"/>
      <c r="AMD255" s="3"/>
      <c r="AME255" s="3"/>
      <c r="AMF255" s="3"/>
      <c r="AMG255" s="3"/>
      <c r="AMH255" s="3"/>
      <c r="AMI255" s="3"/>
      <c r="AMJ255" s="3"/>
      <c r="AMK255" s="3"/>
      <c r="AML255" s="3"/>
      <c r="AMM255" s="3"/>
      <c r="AMN255" s="3"/>
      <c r="AMO255" s="3"/>
      <c r="AMP255" s="3"/>
      <c r="AMQ255" s="3"/>
      <c r="AMR255" s="3"/>
      <c r="AMS255" s="3"/>
      <c r="AMT255" s="3"/>
      <c r="AMU255" s="3"/>
      <c r="AMV255" s="3"/>
      <c r="AMW255" s="3"/>
      <c r="AMX255" s="3"/>
      <c r="AMY255" s="3"/>
      <c r="AMZ255" s="3"/>
      <c r="ANA255" s="3"/>
      <c r="ANB255" s="3"/>
      <c r="ANC255" s="3"/>
      <c r="AND255" s="3"/>
      <c r="ANE255" s="3"/>
      <c r="ANF255" s="3"/>
      <c r="ANG255" s="3"/>
      <c r="ANH255" s="3"/>
      <c r="ANI255" s="3"/>
      <c r="ANJ255" s="3"/>
      <c r="ANK255" s="3"/>
      <c r="ANL255" s="3"/>
      <c r="ANM255" s="3"/>
      <c r="ANN255" s="3"/>
      <c r="ANO255" s="3"/>
      <c r="ANP255" s="3"/>
      <c r="ANQ255" s="3"/>
      <c r="ANR255" s="3"/>
      <c r="ANS255" s="3"/>
      <c r="ANT255" s="3"/>
      <c r="ANU255" s="3"/>
      <c r="ANV255" s="3"/>
      <c r="ANW255" s="3"/>
      <c r="ANX255" s="3"/>
      <c r="ANY255" s="3"/>
      <c r="ANZ255" s="3"/>
      <c r="AOA255" s="3"/>
      <c r="AOB255" s="3"/>
      <c r="AOC255" s="3"/>
      <c r="AOD255" s="3"/>
      <c r="AOE255" s="3"/>
      <c r="AOF255" s="3"/>
      <c r="AOG255" s="3"/>
      <c r="AOH255" s="3"/>
      <c r="AOI255" s="3"/>
      <c r="AOJ255" s="3"/>
      <c r="AOK255" s="3"/>
      <c r="AOL255" s="3"/>
      <c r="AOM255" s="3"/>
      <c r="AON255" s="3"/>
      <c r="AOO255" s="3"/>
      <c r="AOP255" s="3"/>
      <c r="AOQ255" s="3"/>
      <c r="AOR255" s="3"/>
      <c r="AOS255" s="3"/>
      <c r="AOT255" s="3"/>
      <c r="AOU255" s="3"/>
      <c r="AOV255" s="3"/>
      <c r="AOW255" s="3"/>
      <c r="AOX255" s="3"/>
      <c r="AOY255" s="3"/>
      <c r="AOZ255" s="3"/>
      <c r="APA255" s="3"/>
      <c r="APB255" s="3"/>
      <c r="APC255" s="3"/>
      <c r="APD255" s="3"/>
      <c r="APE255" s="3"/>
      <c r="APF255" s="3"/>
      <c r="APG255" s="3"/>
      <c r="APH255" s="3"/>
      <c r="API255" s="3"/>
      <c r="APJ255" s="3"/>
      <c r="APK255" s="3"/>
      <c r="APL255" s="3"/>
      <c r="APM255" s="3"/>
      <c r="APN255" s="3"/>
      <c r="APO255" s="3"/>
      <c r="APP255" s="3"/>
      <c r="APQ255" s="3"/>
      <c r="APR255" s="3"/>
      <c r="APS255" s="3"/>
      <c r="APT255" s="3"/>
      <c r="APU255" s="3"/>
      <c r="APV255" s="3"/>
      <c r="APW255" s="3"/>
      <c r="APX255" s="3"/>
      <c r="APY255" s="3"/>
      <c r="APZ255" s="3"/>
      <c r="AQA255" s="3"/>
      <c r="AQB255" s="3"/>
      <c r="AQC255" s="3"/>
      <c r="AQD255" s="3"/>
      <c r="AQE255" s="3"/>
      <c r="AQF255" s="3"/>
      <c r="AQG255" s="3"/>
      <c r="AQH255" s="3"/>
      <c r="AQI255" s="3"/>
      <c r="AQJ255" s="3"/>
      <c r="AQK255" s="3"/>
      <c r="AQL255" s="3"/>
      <c r="AQM255" s="3"/>
      <c r="AQN255" s="3"/>
      <c r="AQO255" s="3"/>
      <c r="AQP255" s="3"/>
      <c r="AQQ255" s="3"/>
      <c r="AQR255" s="3"/>
      <c r="AQS255" s="3"/>
      <c r="AQT255" s="3"/>
      <c r="AQU255" s="3"/>
      <c r="AQV255" s="3"/>
      <c r="AQW255" s="3"/>
      <c r="AQX255" s="3"/>
      <c r="AQY255" s="3"/>
      <c r="AQZ255" s="3"/>
      <c r="ARA255" s="3"/>
      <c r="ARB255" s="3"/>
      <c r="ARC255" s="3"/>
      <c r="ARD255" s="3"/>
      <c r="ARE255" s="3"/>
      <c r="ARF255" s="3"/>
      <c r="ARG255" s="3"/>
      <c r="ARH255" s="3"/>
      <c r="ARI255" s="3"/>
      <c r="ARJ255" s="3"/>
      <c r="ARK255" s="3"/>
      <c r="ARL255" s="3"/>
      <c r="ARM255" s="3"/>
      <c r="ARN255" s="3"/>
      <c r="ARO255" s="3"/>
      <c r="ARP255" s="3"/>
      <c r="ARQ255" s="3"/>
      <c r="ARR255" s="3"/>
      <c r="ARS255" s="3"/>
      <c r="ART255" s="3"/>
      <c r="ARU255" s="3"/>
      <c r="ARV255" s="3"/>
      <c r="ARW255" s="3"/>
      <c r="ARX255" s="3"/>
      <c r="ARY255" s="3"/>
      <c r="ARZ255" s="3"/>
      <c r="ASA255" s="3"/>
      <c r="ASB255" s="3"/>
      <c r="ASC255" s="3"/>
      <c r="ASD255" s="3"/>
      <c r="ASE255" s="3"/>
      <c r="ASF255" s="3"/>
      <c r="ASG255" s="3"/>
      <c r="ASH255" s="3"/>
      <c r="ASI255" s="3"/>
      <c r="ASJ255" s="3"/>
      <c r="ASK255" s="3"/>
      <c r="ASL255" s="3"/>
      <c r="ASM255" s="3"/>
      <c r="ASN255" s="3"/>
      <c r="ASO255" s="3"/>
      <c r="ASP255" s="3"/>
      <c r="ASQ255" s="3"/>
      <c r="ASR255" s="3"/>
      <c r="ASS255" s="3"/>
      <c r="AST255" s="3"/>
      <c r="ASU255" s="3"/>
      <c r="ASV255" s="3"/>
      <c r="ASW255" s="3"/>
      <c r="ASX255" s="3"/>
      <c r="ASY255" s="3"/>
      <c r="ASZ255" s="3"/>
      <c r="ATA255" s="3"/>
      <c r="ATB255" s="3"/>
      <c r="ATC255" s="3"/>
      <c r="ATD255" s="3"/>
      <c r="ATE255" s="3"/>
      <c r="ATF255" s="3"/>
      <c r="ATG255" s="3"/>
      <c r="ATH255" s="3"/>
      <c r="ATI255" s="3"/>
      <c r="ATJ255" s="3"/>
      <c r="ATK255" s="3"/>
      <c r="ATL255" s="3"/>
      <c r="ATM255" s="3"/>
      <c r="ATN255" s="3"/>
      <c r="ATO255" s="3"/>
      <c r="ATP255" s="3"/>
      <c r="ATQ255" s="3"/>
      <c r="ATR255" s="3"/>
      <c r="ATS255" s="3"/>
      <c r="ATT255" s="3"/>
      <c r="ATU255" s="3"/>
      <c r="ATV255" s="3"/>
      <c r="ATW255" s="3"/>
      <c r="ATX255" s="3"/>
      <c r="ATY255" s="3"/>
      <c r="ATZ255" s="3"/>
      <c r="AUA255" s="3"/>
      <c r="AUB255" s="3"/>
      <c r="AUC255" s="3"/>
      <c r="AUD255" s="3"/>
      <c r="AUE255" s="3"/>
      <c r="AUF255" s="3"/>
      <c r="AUG255" s="3"/>
      <c r="AUH255" s="3"/>
      <c r="AUI255" s="3"/>
      <c r="AUJ255" s="3"/>
      <c r="AUK255" s="3"/>
      <c r="AUL255" s="3"/>
      <c r="AUM255" s="3"/>
      <c r="AUN255" s="3"/>
      <c r="AUO255" s="3"/>
      <c r="AUP255" s="3"/>
      <c r="AUQ255" s="3"/>
      <c r="AUR255" s="3"/>
      <c r="AUS255" s="3"/>
      <c r="AUT255" s="3"/>
      <c r="AUU255" s="3"/>
      <c r="AUV255" s="3"/>
      <c r="AUW255" s="3"/>
      <c r="AUX255" s="3"/>
      <c r="AUY255" s="3"/>
      <c r="AUZ255" s="3"/>
      <c r="AVA255" s="3"/>
      <c r="AVB255" s="3"/>
      <c r="AVC255" s="3"/>
      <c r="AVD255" s="3"/>
      <c r="AVE255" s="3"/>
      <c r="AVF255" s="3"/>
      <c r="AVG255" s="3"/>
      <c r="AVH255" s="3"/>
      <c r="AVI255" s="3"/>
      <c r="AVJ255" s="3"/>
      <c r="AVK255" s="3"/>
      <c r="AVL255" s="3"/>
      <c r="AVM255" s="3"/>
      <c r="AVN255" s="3"/>
      <c r="AVO255" s="3"/>
      <c r="AVP255" s="3"/>
      <c r="AVQ255" s="3"/>
      <c r="AVR255" s="3"/>
      <c r="AVS255" s="3"/>
      <c r="AVT255" s="3"/>
      <c r="AVU255" s="3"/>
      <c r="AVV255" s="3"/>
      <c r="AVW255" s="3"/>
      <c r="AVX255" s="3"/>
      <c r="AVY255" s="3"/>
      <c r="AVZ255" s="3"/>
      <c r="AWA255" s="3"/>
      <c r="AWB255" s="3"/>
      <c r="AWC255" s="3"/>
      <c r="AWD255" s="3"/>
      <c r="AWE255" s="3"/>
      <c r="AWF255" s="3"/>
      <c r="AWG255" s="3"/>
      <c r="AWH255" s="3"/>
      <c r="AWI255" s="3"/>
      <c r="AWJ255" s="3"/>
      <c r="AWK255" s="3"/>
      <c r="AWL255" s="3"/>
      <c r="AWM255" s="3"/>
      <c r="AWN255" s="3"/>
      <c r="AWO255" s="3"/>
      <c r="AWP255" s="3"/>
      <c r="AWQ255" s="3"/>
      <c r="AWR255" s="3"/>
      <c r="AWS255" s="3"/>
      <c r="AWT255" s="3"/>
      <c r="AWU255" s="3"/>
      <c r="AWV255" s="3"/>
      <c r="AWW255" s="3"/>
      <c r="AWX255" s="3"/>
      <c r="AWY255" s="3"/>
      <c r="AWZ255" s="3"/>
      <c r="AXA255" s="3"/>
      <c r="AXB255" s="3"/>
      <c r="AXC255" s="3"/>
      <c r="AXD255" s="3"/>
      <c r="AXE255" s="3"/>
      <c r="AXF255" s="3"/>
      <c r="AXG255" s="3"/>
      <c r="AXH255" s="3"/>
      <c r="AXI255" s="3"/>
      <c r="AXJ255" s="3"/>
      <c r="AXK255" s="3"/>
      <c r="AXL255" s="3"/>
      <c r="AXM255" s="3"/>
      <c r="AXN255" s="3"/>
      <c r="AXO255" s="3"/>
      <c r="AXP255" s="3"/>
      <c r="AXQ255" s="3"/>
      <c r="AXR255" s="3"/>
      <c r="AXS255" s="3"/>
      <c r="AXT255" s="3"/>
      <c r="AXU255" s="3"/>
      <c r="AXV255" s="3"/>
      <c r="AXW255" s="3"/>
      <c r="AXX255" s="3"/>
      <c r="AXY255" s="3"/>
      <c r="AXZ255" s="3"/>
      <c r="AYA255" s="3"/>
      <c r="AYB255" s="3"/>
      <c r="AYC255" s="3"/>
      <c r="AYD255" s="3"/>
      <c r="AYE255" s="3"/>
      <c r="AYF255" s="3"/>
      <c r="AYG255" s="3"/>
      <c r="AYH255" s="3"/>
      <c r="AYI255" s="3"/>
      <c r="AYJ255" s="3"/>
      <c r="AYK255" s="3"/>
      <c r="AYL255" s="3"/>
      <c r="AYM255" s="3"/>
      <c r="AYN255" s="3"/>
      <c r="AYO255" s="3"/>
      <c r="AYP255" s="3"/>
      <c r="AYQ255" s="3"/>
      <c r="AYR255" s="3"/>
      <c r="AYS255" s="3"/>
      <c r="AYT255" s="3"/>
      <c r="AYU255" s="3"/>
      <c r="AYV255" s="3"/>
      <c r="AYW255" s="3"/>
      <c r="AYX255" s="3"/>
      <c r="AYY255" s="3"/>
      <c r="AYZ255" s="3"/>
      <c r="AZA255" s="3"/>
      <c r="AZB255" s="3"/>
      <c r="AZC255" s="3"/>
      <c r="AZD255" s="3"/>
      <c r="AZE255" s="3"/>
      <c r="AZF255" s="3"/>
      <c r="AZG255" s="3"/>
      <c r="AZH255" s="3"/>
      <c r="AZI255" s="3"/>
      <c r="AZJ255" s="3"/>
      <c r="AZK255" s="3"/>
      <c r="AZL255" s="3"/>
      <c r="AZM255" s="3"/>
      <c r="AZN255" s="3"/>
      <c r="AZO255" s="3"/>
      <c r="AZP255" s="3"/>
      <c r="AZQ255" s="3"/>
      <c r="AZR255" s="3"/>
      <c r="AZS255" s="3"/>
      <c r="AZT255" s="3"/>
      <c r="AZU255" s="3"/>
      <c r="AZV255" s="3"/>
      <c r="AZW255" s="3"/>
      <c r="AZX255" s="3"/>
      <c r="AZY255" s="3"/>
      <c r="AZZ255" s="3"/>
      <c r="BAA255" s="3"/>
      <c r="BAB255" s="3"/>
      <c r="BAC255" s="3"/>
      <c r="BAD255" s="3"/>
      <c r="BAE255" s="3"/>
      <c r="BAF255" s="3"/>
      <c r="BAG255" s="3"/>
      <c r="BAH255" s="3"/>
      <c r="BAI255" s="3"/>
      <c r="BAJ255" s="3"/>
      <c r="BAK255" s="3"/>
      <c r="BAL255" s="3"/>
      <c r="BAM255" s="3"/>
      <c r="BAN255" s="3"/>
      <c r="BAO255" s="3"/>
      <c r="BAP255" s="3"/>
      <c r="BAQ255" s="3"/>
      <c r="BAR255" s="3"/>
      <c r="BAS255" s="3"/>
      <c r="BAT255" s="3"/>
      <c r="BAU255" s="3"/>
      <c r="BAV255" s="3"/>
      <c r="BAW255" s="3"/>
      <c r="BAX255" s="3"/>
      <c r="BAY255" s="3"/>
      <c r="BAZ255" s="3"/>
      <c r="BBA255" s="3"/>
      <c r="BBB255" s="3"/>
      <c r="BBC255" s="3"/>
      <c r="BBD255" s="3"/>
      <c r="BBE255" s="3"/>
      <c r="BBF255" s="3"/>
      <c r="BBG255" s="3"/>
      <c r="BBH255" s="3"/>
      <c r="BBI255" s="3"/>
      <c r="BBJ255" s="3"/>
      <c r="BBK255" s="3"/>
      <c r="BBL255" s="3"/>
      <c r="BBM255" s="3"/>
      <c r="BBN255" s="3"/>
      <c r="BBO255" s="3"/>
      <c r="BBP255" s="3"/>
      <c r="BBQ255" s="3"/>
      <c r="BBR255" s="3"/>
      <c r="BBS255" s="3"/>
      <c r="BBT255" s="3"/>
      <c r="BBU255" s="3"/>
      <c r="BBV255" s="3"/>
      <c r="BBW255" s="3"/>
      <c r="BBX255" s="3"/>
      <c r="BBY255" s="3"/>
      <c r="BBZ255" s="3"/>
      <c r="BCA255" s="3"/>
      <c r="BCB255" s="3"/>
      <c r="BCC255" s="3"/>
      <c r="BCD255" s="3"/>
      <c r="BCE255" s="3"/>
      <c r="BCF255" s="3"/>
      <c r="BCG255" s="3"/>
      <c r="BCH255" s="3"/>
      <c r="BCI255" s="3"/>
      <c r="BCJ255" s="3"/>
      <c r="BCK255" s="3"/>
      <c r="BCL255" s="3"/>
      <c r="BCM255" s="3"/>
      <c r="BCN255" s="3"/>
      <c r="BCO255" s="3"/>
      <c r="BCP255" s="3"/>
      <c r="BCQ255" s="3"/>
      <c r="BCR255" s="3"/>
      <c r="BCS255" s="3"/>
      <c r="BCT255" s="3"/>
      <c r="BCU255" s="3"/>
      <c r="BCV255" s="3"/>
      <c r="BCW255" s="3"/>
      <c r="BCX255" s="3"/>
      <c r="BCY255" s="3"/>
      <c r="BCZ255" s="3"/>
      <c r="BDA255" s="3"/>
      <c r="BDB255" s="3"/>
      <c r="BDC255" s="3"/>
      <c r="BDD255" s="3"/>
      <c r="BDE255" s="3"/>
      <c r="BDF255" s="3"/>
      <c r="BDG255" s="3"/>
      <c r="BDH255" s="3"/>
      <c r="BDI255" s="3"/>
      <c r="BDJ255" s="3"/>
      <c r="BDK255" s="3"/>
      <c r="BDL255" s="3"/>
      <c r="BDM255" s="3"/>
      <c r="BDN255" s="3"/>
      <c r="BDO255" s="3"/>
      <c r="BDP255" s="3"/>
      <c r="BDQ255" s="3"/>
      <c r="BDR255" s="3"/>
      <c r="BDS255" s="3"/>
      <c r="BDT255" s="3"/>
      <c r="BDU255" s="3"/>
      <c r="BDV255" s="3"/>
      <c r="BDW255" s="3"/>
      <c r="BDX255" s="3"/>
      <c r="BDY255" s="3"/>
      <c r="BDZ255" s="3"/>
      <c r="BEA255" s="3"/>
      <c r="BEB255" s="3"/>
      <c r="BEC255" s="3"/>
      <c r="BED255" s="3"/>
      <c r="BEE255" s="3"/>
      <c r="BEF255" s="3"/>
      <c r="BEG255" s="3"/>
      <c r="BEH255" s="3"/>
      <c r="BEI255" s="3"/>
      <c r="BEJ255" s="3"/>
      <c r="BEK255" s="3"/>
      <c r="BEL255" s="3"/>
      <c r="BEM255" s="3"/>
      <c r="BEN255" s="3"/>
      <c r="BEO255" s="3"/>
      <c r="BEP255" s="3"/>
      <c r="BEQ255" s="3"/>
      <c r="BER255" s="3"/>
      <c r="BES255" s="3"/>
      <c r="BET255" s="3"/>
      <c r="BEU255" s="3"/>
      <c r="BEV255" s="3"/>
      <c r="BEW255" s="3"/>
      <c r="BEX255" s="3"/>
      <c r="BEY255" s="3"/>
      <c r="BEZ255" s="3"/>
      <c r="BFA255" s="3"/>
      <c r="BFB255" s="3"/>
      <c r="BFC255" s="3"/>
      <c r="BFD255" s="3"/>
      <c r="BFE255" s="3"/>
      <c r="BFF255" s="3"/>
      <c r="BFG255" s="3"/>
      <c r="BFH255" s="3"/>
      <c r="BFI255" s="3"/>
      <c r="BFJ255" s="3"/>
      <c r="BFK255" s="3"/>
      <c r="BFL255" s="3"/>
      <c r="BFM255" s="3"/>
      <c r="BFN255" s="3"/>
      <c r="BFO255" s="3"/>
      <c r="BFP255" s="3"/>
      <c r="BFQ255" s="3"/>
      <c r="BFR255" s="3"/>
      <c r="BFS255" s="3"/>
      <c r="BFT255" s="3"/>
      <c r="BFU255" s="3"/>
      <c r="BFV255" s="3"/>
      <c r="BFW255" s="3"/>
      <c r="BFX255" s="3"/>
      <c r="BFY255" s="3"/>
      <c r="BFZ255" s="3"/>
      <c r="BGA255" s="3"/>
      <c r="BGB255" s="3"/>
      <c r="BGC255" s="3"/>
      <c r="BGD255" s="3"/>
      <c r="BGE255" s="3"/>
      <c r="BGF255" s="3"/>
      <c r="BGG255" s="3"/>
      <c r="BGH255" s="3"/>
      <c r="BGI255" s="3"/>
      <c r="BGJ255" s="3"/>
      <c r="BGK255" s="3"/>
      <c r="BGL255" s="3"/>
      <c r="BGM255" s="3"/>
      <c r="BGN255" s="3"/>
      <c r="BGO255" s="3"/>
      <c r="BGP255" s="3"/>
      <c r="BGQ255" s="3"/>
      <c r="BGR255" s="3"/>
      <c r="BGS255" s="3"/>
      <c r="BGT255" s="3"/>
      <c r="BGU255" s="3"/>
      <c r="BGV255" s="3"/>
      <c r="BGW255" s="3"/>
      <c r="BGX255" s="3"/>
      <c r="BGY255" s="3"/>
      <c r="BGZ255" s="3"/>
      <c r="BHA255" s="3"/>
      <c r="BHB255" s="3"/>
      <c r="BHC255" s="3"/>
      <c r="BHD255" s="3"/>
      <c r="BHE255" s="3"/>
      <c r="BHF255" s="3"/>
      <c r="BHG255" s="3"/>
      <c r="BHH255" s="3"/>
      <c r="BHI255" s="3"/>
      <c r="BHJ255" s="3"/>
      <c r="BHK255" s="3"/>
      <c r="BHL255" s="3"/>
      <c r="BHM255" s="3"/>
      <c r="BHN255" s="3"/>
      <c r="BHO255" s="3"/>
      <c r="BHP255" s="3"/>
      <c r="BHQ255" s="3"/>
      <c r="BHR255" s="3"/>
      <c r="BHS255" s="3"/>
      <c r="BHT255" s="3"/>
      <c r="BHU255" s="3"/>
      <c r="BHV255" s="3"/>
      <c r="BHW255" s="3"/>
      <c r="BHX255" s="3"/>
      <c r="BHY255" s="3"/>
      <c r="BHZ255" s="3"/>
      <c r="BIA255" s="3"/>
      <c r="BIB255" s="3"/>
      <c r="BIC255" s="3"/>
      <c r="BID255" s="3"/>
      <c r="BIE255" s="3"/>
      <c r="BIF255" s="3"/>
      <c r="BIG255" s="3"/>
      <c r="BIH255" s="3"/>
      <c r="BII255" s="3"/>
      <c r="BIJ255" s="3"/>
      <c r="BIK255" s="3"/>
      <c r="BIL255" s="3"/>
      <c r="BIM255" s="3"/>
      <c r="BIN255" s="3"/>
      <c r="BIO255" s="3"/>
      <c r="BIP255" s="3"/>
      <c r="BIQ255" s="3"/>
      <c r="BIR255" s="3"/>
      <c r="BIS255" s="3"/>
      <c r="BIT255" s="3"/>
      <c r="BIU255" s="3"/>
      <c r="BIV255" s="3"/>
      <c r="BIW255" s="3"/>
      <c r="BIX255" s="3"/>
      <c r="BIY255" s="3"/>
      <c r="BIZ255" s="3"/>
      <c r="BJA255" s="3"/>
      <c r="BJB255" s="3"/>
      <c r="BJC255" s="3"/>
      <c r="BJD255" s="3"/>
      <c r="BJE255" s="3"/>
      <c r="BJF255" s="3"/>
      <c r="BJG255" s="3"/>
      <c r="BJH255" s="3"/>
      <c r="BJI255" s="3"/>
      <c r="BJJ255" s="3"/>
      <c r="BJK255" s="3"/>
      <c r="BJL255" s="3"/>
      <c r="BJM255" s="3"/>
      <c r="BJN255" s="3"/>
      <c r="BJO255" s="3"/>
      <c r="BJP255" s="3"/>
      <c r="BJQ255" s="3"/>
      <c r="BJR255" s="3"/>
      <c r="BJS255" s="3"/>
      <c r="BJT255" s="3"/>
      <c r="BJU255" s="3"/>
      <c r="BJV255" s="3"/>
      <c r="BJW255" s="3"/>
      <c r="BJX255" s="3"/>
      <c r="BJY255" s="3"/>
      <c r="BJZ255" s="3"/>
      <c r="BKA255" s="3"/>
      <c r="BKB255" s="3"/>
      <c r="BKC255" s="3"/>
      <c r="BKD255" s="3"/>
      <c r="BKE255" s="3"/>
      <c r="BKF255" s="3"/>
      <c r="BKG255" s="3"/>
      <c r="BKH255" s="3"/>
      <c r="BKI255" s="3"/>
      <c r="BKJ255" s="3"/>
      <c r="BKK255" s="3"/>
      <c r="BKL255" s="3"/>
      <c r="BKM255" s="3"/>
      <c r="BKN255" s="3"/>
      <c r="BKO255" s="3"/>
      <c r="BKP255" s="3"/>
      <c r="BKQ255" s="3"/>
      <c r="BKR255" s="3"/>
      <c r="BKS255" s="3"/>
      <c r="BKT255" s="3"/>
      <c r="BKU255" s="3"/>
      <c r="BKV255" s="3"/>
      <c r="BKW255" s="3"/>
      <c r="BKX255" s="3"/>
      <c r="BKY255" s="3"/>
      <c r="BKZ255" s="3"/>
      <c r="BLA255" s="3"/>
      <c r="BLB255" s="3"/>
      <c r="BLC255" s="3"/>
      <c r="BLD255" s="3"/>
      <c r="BLE255" s="3"/>
      <c r="BLF255" s="3"/>
      <c r="BLG255" s="3"/>
      <c r="BLH255" s="3"/>
      <c r="BLI255" s="3"/>
      <c r="BLJ255" s="3"/>
      <c r="BLK255" s="3"/>
      <c r="BLL255" s="3"/>
      <c r="BLM255" s="3"/>
      <c r="BLN255" s="3"/>
      <c r="BLO255" s="3"/>
      <c r="BLP255" s="3"/>
      <c r="BLQ255" s="3"/>
      <c r="BLR255" s="3"/>
      <c r="BLS255" s="3"/>
      <c r="BLT255" s="3"/>
      <c r="BLU255" s="3"/>
      <c r="BLV255" s="3"/>
      <c r="BLW255" s="3"/>
      <c r="BLX255" s="3"/>
      <c r="BLY255" s="3"/>
      <c r="BLZ255" s="3"/>
      <c r="BMA255" s="3"/>
      <c r="BMB255" s="3"/>
      <c r="BMC255" s="3"/>
      <c r="BMD255" s="3"/>
      <c r="BME255" s="3"/>
      <c r="BMF255" s="3"/>
      <c r="BMG255" s="3"/>
      <c r="BMH255" s="3"/>
      <c r="BMI255" s="3"/>
      <c r="BMJ255" s="3"/>
      <c r="BMK255" s="3"/>
      <c r="BML255" s="3"/>
      <c r="BMM255" s="3"/>
      <c r="BMN255" s="3"/>
      <c r="BMO255" s="3"/>
      <c r="BMP255" s="3"/>
      <c r="BMQ255" s="3"/>
      <c r="BMR255" s="3"/>
      <c r="BMS255" s="3"/>
      <c r="BMT255" s="3"/>
      <c r="BMU255" s="3"/>
      <c r="BMV255" s="3"/>
      <c r="BMW255" s="3"/>
      <c r="BMX255" s="3"/>
      <c r="BMY255" s="3"/>
      <c r="BMZ255" s="3"/>
      <c r="BNA255" s="3"/>
      <c r="BNB255" s="3"/>
      <c r="BNC255" s="3"/>
      <c r="BND255" s="3"/>
      <c r="BNE255" s="3"/>
      <c r="BNF255" s="3"/>
      <c r="BNG255" s="3"/>
      <c r="BNH255" s="3"/>
      <c r="BNI255" s="3"/>
      <c r="BNJ255" s="3"/>
      <c r="BNK255" s="3"/>
      <c r="BNL255" s="3"/>
      <c r="BNM255" s="3"/>
      <c r="BNN255" s="3"/>
      <c r="BNO255" s="3"/>
      <c r="BNP255" s="3"/>
      <c r="BNQ255" s="3"/>
      <c r="BNR255" s="3"/>
      <c r="BNS255" s="3"/>
      <c r="BNT255" s="3"/>
      <c r="BNU255" s="3"/>
      <c r="BNV255" s="3"/>
      <c r="BNW255" s="3"/>
      <c r="BNX255" s="3"/>
      <c r="BNY255" s="3"/>
      <c r="BNZ255" s="3"/>
      <c r="BOA255" s="3"/>
      <c r="BOB255" s="3"/>
      <c r="BOC255" s="3"/>
      <c r="BOD255" s="3"/>
      <c r="BOE255" s="3"/>
      <c r="BOF255" s="3"/>
      <c r="BOG255" s="3"/>
      <c r="BOH255" s="3"/>
      <c r="BOI255" s="3"/>
      <c r="BOJ255" s="3"/>
      <c r="BOK255" s="3"/>
      <c r="BOL255" s="3"/>
      <c r="BOM255" s="3"/>
      <c r="BON255" s="3"/>
      <c r="BOO255" s="3"/>
      <c r="BOP255" s="3"/>
      <c r="BOQ255" s="3"/>
      <c r="BOR255" s="3"/>
      <c r="BOS255" s="3"/>
      <c r="BOT255" s="3"/>
      <c r="BOU255" s="3"/>
      <c r="BOV255" s="3"/>
      <c r="BOW255" s="3"/>
      <c r="BOX255" s="3"/>
      <c r="BOY255" s="3"/>
      <c r="BOZ255" s="3"/>
      <c r="BPA255" s="3"/>
      <c r="BPB255" s="3"/>
      <c r="BPC255" s="3"/>
      <c r="BPD255" s="3"/>
      <c r="BPE255" s="3"/>
      <c r="BPF255" s="3"/>
      <c r="BPG255" s="3"/>
      <c r="BPH255" s="3"/>
      <c r="BPI255" s="3"/>
      <c r="BPJ255" s="3"/>
      <c r="BPK255" s="3"/>
      <c r="BPL255" s="3"/>
      <c r="BPM255" s="3"/>
      <c r="BPN255" s="3"/>
      <c r="BPO255" s="3"/>
      <c r="BPP255" s="3"/>
      <c r="BPQ255" s="3"/>
      <c r="BPR255" s="3"/>
      <c r="BPS255" s="3"/>
      <c r="BPT255" s="3"/>
      <c r="BPU255" s="3"/>
      <c r="BPV255" s="3"/>
      <c r="BPW255" s="3"/>
      <c r="BPX255" s="3"/>
      <c r="BPY255" s="3"/>
      <c r="BPZ255" s="3"/>
      <c r="BQA255" s="3"/>
      <c r="BQB255" s="3"/>
      <c r="BQC255" s="3"/>
      <c r="BQD255" s="3"/>
      <c r="BQE255" s="3"/>
      <c r="BQF255" s="3"/>
      <c r="BQG255" s="3"/>
      <c r="BQH255" s="3"/>
      <c r="BQI255" s="3"/>
      <c r="BQJ255" s="3"/>
      <c r="BQK255" s="3"/>
      <c r="BQL255" s="3"/>
      <c r="BQM255" s="3"/>
      <c r="BQN255" s="3"/>
      <c r="BQO255" s="3"/>
      <c r="BQP255" s="3"/>
      <c r="BQQ255" s="3"/>
      <c r="BQR255" s="3"/>
      <c r="BQS255" s="3"/>
      <c r="BQT255" s="3"/>
      <c r="BQU255" s="3"/>
      <c r="BQV255" s="3"/>
      <c r="BQW255" s="3"/>
      <c r="BQX255" s="3"/>
      <c r="BQY255" s="3"/>
      <c r="BQZ255" s="3"/>
      <c r="BRA255" s="3"/>
      <c r="BRB255" s="3"/>
      <c r="BRC255" s="3"/>
      <c r="BRD255" s="3"/>
      <c r="BRE255" s="3"/>
      <c r="BRF255" s="3"/>
      <c r="BRG255" s="3"/>
      <c r="BRH255" s="3"/>
      <c r="BRI255" s="3"/>
      <c r="BRJ255" s="3"/>
      <c r="BRK255" s="3"/>
      <c r="BRL255" s="3"/>
      <c r="BRM255" s="3"/>
      <c r="BRN255" s="3"/>
      <c r="BRO255" s="3"/>
      <c r="BRP255" s="3"/>
      <c r="BRQ255" s="3"/>
      <c r="BRR255" s="3"/>
      <c r="BRS255" s="3"/>
      <c r="BRT255" s="3"/>
      <c r="BRU255" s="3"/>
      <c r="BRV255" s="3"/>
      <c r="BRW255" s="3"/>
      <c r="BRX255" s="3"/>
      <c r="BRY255" s="3"/>
      <c r="BRZ255" s="3"/>
      <c r="BSA255" s="3"/>
      <c r="BSB255" s="3"/>
      <c r="BSC255" s="3"/>
      <c r="BSD255" s="3"/>
      <c r="BSE255" s="3"/>
      <c r="BSF255" s="3"/>
      <c r="BSG255" s="3"/>
      <c r="BSH255" s="3"/>
      <c r="BSI255" s="3"/>
      <c r="BSJ255" s="3"/>
      <c r="BSK255" s="3"/>
      <c r="BSL255" s="3"/>
      <c r="BSM255" s="3"/>
      <c r="BSN255" s="3"/>
      <c r="BSO255" s="3"/>
      <c r="BSP255" s="3"/>
      <c r="BSQ255" s="3"/>
      <c r="BSR255" s="3"/>
      <c r="BSS255" s="3"/>
      <c r="BST255" s="3"/>
      <c r="BSU255" s="3"/>
      <c r="BSV255" s="3"/>
      <c r="BSW255" s="3"/>
      <c r="BSX255" s="3"/>
      <c r="BSY255" s="3"/>
      <c r="BSZ255" s="3"/>
      <c r="BTA255" s="3"/>
      <c r="BTB255" s="3"/>
      <c r="BTC255" s="3"/>
      <c r="BTD255" s="3"/>
      <c r="BTE255" s="3"/>
      <c r="BTF255" s="3"/>
      <c r="BTG255" s="3"/>
      <c r="BTH255" s="3"/>
      <c r="BTI255" s="3"/>
      <c r="BTJ255" s="3"/>
      <c r="BTK255" s="3"/>
      <c r="BTL255" s="3"/>
      <c r="BTM255" s="3"/>
      <c r="BTN255" s="3"/>
      <c r="BTO255" s="3"/>
      <c r="BTP255" s="3"/>
      <c r="BTQ255" s="3"/>
      <c r="BTR255" s="3"/>
      <c r="BTS255" s="3"/>
      <c r="BTT255" s="3"/>
      <c r="BTU255" s="3"/>
      <c r="BTV255" s="3"/>
      <c r="BTW255" s="3"/>
      <c r="BTX255" s="3"/>
      <c r="BTY255" s="3"/>
      <c r="BTZ255" s="3"/>
      <c r="BUA255" s="3"/>
      <c r="BUB255" s="3"/>
      <c r="BUC255" s="3"/>
      <c r="BUD255" s="3"/>
      <c r="BUE255" s="3"/>
      <c r="BUF255" s="3"/>
      <c r="BUG255" s="3"/>
      <c r="BUH255" s="3"/>
      <c r="BUI255" s="3"/>
      <c r="BUJ255" s="3"/>
      <c r="BUK255" s="3"/>
      <c r="BUL255" s="3"/>
      <c r="BUM255" s="3"/>
      <c r="BUN255" s="3"/>
      <c r="BUO255" s="3"/>
      <c r="BUP255" s="3"/>
      <c r="BUQ255" s="3"/>
      <c r="BUR255" s="3"/>
      <c r="BUS255" s="3"/>
      <c r="BUT255" s="3"/>
      <c r="BUU255" s="3"/>
      <c r="BUV255" s="3"/>
      <c r="BUW255" s="3"/>
      <c r="BUX255" s="3"/>
      <c r="BUY255" s="3"/>
      <c r="BUZ255" s="3"/>
      <c r="BVA255" s="3"/>
      <c r="BVB255" s="3"/>
      <c r="BVC255" s="3"/>
      <c r="BVD255" s="3"/>
      <c r="BVE255" s="3"/>
      <c r="BVF255" s="3"/>
      <c r="BVG255" s="3"/>
      <c r="BVH255" s="3"/>
      <c r="BVI255" s="3"/>
      <c r="BVJ255" s="3"/>
      <c r="BVK255" s="3"/>
      <c r="BVL255" s="3"/>
      <c r="BVM255" s="3"/>
      <c r="BVN255" s="3"/>
      <c r="BVO255" s="3"/>
      <c r="BVP255" s="3"/>
      <c r="BVQ255" s="3"/>
      <c r="BVR255" s="3"/>
      <c r="BVS255" s="3"/>
      <c r="BVT255" s="3"/>
      <c r="BVU255" s="3"/>
      <c r="BVV255" s="3"/>
      <c r="BVW255" s="3"/>
      <c r="BVX255" s="3"/>
      <c r="BVY255" s="3"/>
      <c r="BVZ255" s="3"/>
      <c r="BWA255" s="3"/>
      <c r="BWB255" s="3"/>
      <c r="BWC255" s="3"/>
      <c r="BWD255" s="3"/>
      <c r="BWE255" s="3"/>
      <c r="BWF255" s="3"/>
      <c r="BWG255" s="3"/>
      <c r="BWH255" s="3"/>
      <c r="BWI255" s="3"/>
      <c r="BWJ255" s="3"/>
      <c r="BWK255" s="3"/>
      <c r="BWL255" s="3"/>
      <c r="BWM255" s="3"/>
      <c r="BWN255" s="3"/>
      <c r="BWO255" s="3"/>
      <c r="BWP255" s="3"/>
      <c r="BWQ255" s="3"/>
      <c r="BWR255" s="3"/>
      <c r="BWS255" s="3"/>
      <c r="BWT255" s="3"/>
      <c r="BWU255" s="3"/>
      <c r="BWV255" s="3"/>
      <c r="BWW255" s="3"/>
      <c r="BWX255" s="3"/>
      <c r="BWY255" s="3"/>
      <c r="BWZ255" s="3"/>
      <c r="BXA255" s="3"/>
      <c r="BXB255" s="3"/>
      <c r="BXC255" s="3"/>
      <c r="BXD255" s="3"/>
      <c r="BXE255" s="3"/>
      <c r="BXF255" s="3"/>
      <c r="BXG255" s="3"/>
      <c r="BXH255" s="3"/>
      <c r="BXI255" s="3"/>
      <c r="BXJ255" s="3"/>
      <c r="BXK255" s="3"/>
      <c r="BXL255" s="3"/>
      <c r="BXM255" s="3"/>
      <c r="BXN255" s="3"/>
      <c r="BXO255" s="3"/>
      <c r="BXP255" s="3"/>
      <c r="BXQ255" s="3"/>
      <c r="BXR255" s="3"/>
      <c r="BXS255" s="3"/>
      <c r="BXT255" s="3"/>
      <c r="BXU255" s="3"/>
      <c r="BXV255" s="3"/>
      <c r="BXW255" s="3"/>
      <c r="BXX255" s="3"/>
      <c r="BXY255" s="3"/>
      <c r="BXZ255" s="3"/>
      <c r="BYA255" s="3"/>
      <c r="BYB255" s="3"/>
      <c r="BYC255" s="3"/>
      <c r="BYD255" s="3"/>
      <c r="BYE255" s="3"/>
      <c r="BYF255" s="3"/>
      <c r="BYG255" s="3"/>
      <c r="BYH255" s="3"/>
      <c r="BYI255" s="3"/>
      <c r="BYJ255" s="3"/>
      <c r="BYK255" s="3"/>
      <c r="BYL255" s="3"/>
      <c r="BYM255" s="3"/>
      <c r="BYN255" s="3"/>
      <c r="BYO255" s="3"/>
      <c r="BYP255" s="3"/>
      <c r="BYQ255" s="3"/>
      <c r="BYR255" s="3"/>
      <c r="BYS255" s="3"/>
      <c r="BYT255" s="3"/>
      <c r="BYU255" s="3"/>
      <c r="BYV255" s="3"/>
      <c r="BYW255" s="3"/>
      <c r="BYX255" s="3"/>
      <c r="BYY255" s="3"/>
      <c r="BYZ255" s="3"/>
      <c r="BZA255" s="3"/>
      <c r="BZB255" s="3"/>
      <c r="BZC255" s="3"/>
      <c r="BZD255" s="3"/>
      <c r="BZE255" s="3"/>
      <c r="BZF255" s="3"/>
      <c r="BZG255" s="3"/>
      <c r="BZH255" s="3"/>
      <c r="BZI255" s="3"/>
      <c r="BZJ255" s="3"/>
      <c r="BZK255" s="3"/>
      <c r="BZL255" s="3"/>
      <c r="BZM255" s="3"/>
      <c r="BZN255" s="3"/>
      <c r="BZO255" s="3"/>
      <c r="BZP255" s="3"/>
      <c r="BZQ255" s="3"/>
      <c r="BZR255" s="3"/>
      <c r="BZS255" s="3"/>
      <c r="BZT255" s="3"/>
      <c r="BZU255" s="3"/>
      <c r="BZV255" s="3"/>
      <c r="BZW255" s="3"/>
      <c r="BZX255" s="3"/>
      <c r="BZY255" s="3"/>
      <c r="BZZ255" s="3"/>
      <c r="CAA255" s="3"/>
      <c r="CAB255" s="3"/>
      <c r="CAC255" s="3"/>
      <c r="CAD255" s="3"/>
      <c r="CAE255" s="3"/>
      <c r="CAF255" s="3"/>
      <c r="CAG255" s="3"/>
      <c r="CAH255" s="3"/>
      <c r="CAI255" s="3"/>
      <c r="CAJ255" s="3"/>
      <c r="CAK255" s="3"/>
      <c r="CAL255" s="3"/>
      <c r="CAM255" s="3"/>
      <c r="CAN255" s="3"/>
      <c r="CAO255" s="3"/>
      <c r="CAP255" s="3"/>
      <c r="CAQ255" s="3"/>
      <c r="CAR255" s="3"/>
      <c r="CAS255" s="3"/>
      <c r="CAT255" s="3"/>
      <c r="CAU255" s="3"/>
      <c r="CAV255" s="3"/>
      <c r="CAW255" s="3"/>
      <c r="CAX255" s="3"/>
      <c r="CAY255" s="3"/>
      <c r="CAZ255" s="3"/>
      <c r="CBA255" s="3"/>
      <c r="CBB255" s="3"/>
      <c r="CBC255" s="3"/>
      <c r="CBD255" s="3"/>
      <c r="CBE255" s="3"/>
      <c r="CBF255" s="3"/>
      <c r="CBG255" s="3"/>
      <c r="CBH255" s="3"/>
      <c r="CBI255" s="3"/>
      <c r="CBJ255" s="3"/>
      <c r="CBK255" s="3"/>
      <c r="CBL255" s="3"/>
      <c r="CBM255" s="3"/>
      <c r="CBN255" s="3"/>
      <c r="CBO255" s="3"/>
      <c r="CBP255" s="3"/>
      <c r="CBQ255" s="3"/>
      <c r="CBR255" s="3"/>
      <c r="CBS255" s="3"/>
      <c r="CBT255" s="3"/>
      <c r="CBU255" s="3"/>
      <c r="CBV255" s="3"/>
      <c r="CBW255" s="3"/>
      <c r="CBX255" s="3"/>
      <c r="CBY255" s="3"/>
      <c r="CBZ255" s="3"/>
      <c r="CCA255" s="3"/>
      <c r="CCB255" s="3"/>
      <c r="CCC255" s="3"/>
      <c r="CCD255" s="3"/>
      <c r="CCE255" s="3"/>
      <c r="CCF255" s="3"/>
      <c r="CCG255" s="3"/>
      <c r="CCH255" s="3"/>
      <c r="CCI255" s="3"/>
      <c r="CCJ255" s="3"/>
      <c r="CCK255" s="3"/>
      <c r="CCL255" s="3"/>
      <c r="CCM255" s="3"/>
      <c r="CCN255" s="3"/>
      <c r="CCO255" s="3"/>
      <c r="CCP255" s="3"/>
      <c r="CCQ255" s="3"/>
      <c r="CCR255" s="3"/>
      <c r="CCS255" s="3"/>
      <c r="CCT255" s="3"/>
      <c r="CCU255" s="3"/>
      <c r="CCV255" s="3"/>
      <c r="CCW255" s="3"/>
      <c r="CCX255" s="3"/>
      <c r="CCY255" s="3"/>
      <c r="CCZ255" s="3"/>
      <c r="CDA255" s="3"/>
      <c r="CDB255" s="3"/>
      <c r="CDC255" s="3"/>
      <c r="CDD255" s="3"/>
      <c r="CDE255" s="3"/>
      <c r="CDF255" s="3"/>
      <c r="CDG255" s="3"/>
      <c r="CDH255" s="3"/>
      <c r="CDI255" s="3"/>
      <c r="CDJ255" s="3"/>
      <c r="CDK255" s="3"/>
      <c r="CDL255" s="3"/>
      <c r="CDM255" s="3"/>
      <c r="CDN255" s="3"/>
      <c r="CDO255" s="3"/>
      <c r="CDP255" s="3"/>
      <c r="CDQ255" s="3"/>
      <c r="CDR255" s="3"/>
      <c r="CDS255" s="3"/>
      <c r="CDT255" s="3"/>
      <c r="CDU255" s="3"/>
      <c r="CDV255" s="3"/>
      <c r="CDW255" s="3"/>
      <c r="CDX255" s="3"/>
      <c r="CDY255" s="3"/>
      <c r="CDZ255" s="3"/>
      <c r="CEA255" s="3"/>
      <c r="CEB255" s="3"/>
      <c r="CEC255" s="3"/>
      <c r="CED255" s="3"/>
      <c r="CEE255" s="3"/>
      <c r="CEF255" s="3"/>
      <c r="CEG255" s="3"/>
      <c r="CEH255" s="3"/>
      <c r="CEI255" s="3"/>
      <c r="CEJ255" s="3"/>
      <c r="CEK255" s="3"/>
      <c r="CEL255" s="3"/>
      <c r="CEM255" s="3"/>
      <c r="CEN255" s="3"/>
      <c r="CEO255" s="3"/>
      <c r="CEP255" s="3"/>
      <c r="CEQ255" s="3"/>
      <c r="CER255" s="3"/>
      <c r="CES255" s="3"/>
      <c r="CET255" s="3"/>
      <c r="CEU255" s="3"/>
      <c r="CEV255" s="3"/>
      <c r="CEW255" s="3"/>
      <c r="CEX255" s="3"/>
      <c r="CEY255" s="3"/>
      <c r="CEZ255" s="3"/>
      <c r="CFA255" s="3"/>
      <c r="CFB255" s="3"/>
      <c r="CFC255" s="3"/>
      <c r="CFD255" s="3"/>
      <c r="CFE255" s="3"/>
      <c r="CFF255" s="3"/>
      <c r="CFG255" s="3"/>
      <c r="CFH255" s="3"/>
      <c r="CFI255" s="3"/>
      <c r="CFJ255" s="3"/>
      <c r="CFK255" s="3"/>
      <c r="CFL255" s="3"/>
      <c r="CFM255" s="3"/>
      <c r="CFN255" s="3"/>
      <c r="CFO255" s="3"/>
      <c r="CFP255" s="3"/>
      <c r="CFQ255" s="3"/>
      <c r="CFR255" s="3"/>
      <c r="CFS255" s="3"/>
      <c r="CFT255" s="3"/>
      <c r="CFU255" s="3"/>
      <c r="CFV255" s="3"/>
      <c r="CFW255" s="3"/>
      <c r="CFX255" s="3"/>
      <c r="CFY255" s="3"/>
      <c r="CFZ255" s="3"/>
      <c r="CGA255" s="3"/>
      <c r="CGB255" s="3"/>
      <c r="CGC255" s="3"/>
      <c r="CGD255" s="3"/>
      <c r="CGE255" s="3"/>
      <c r="CGF255" s="3"/>
      <c r="CGG255" s="3"/>
      <c r="CGH255" s="3"/>
      <c r="CGI255" s="3"/>
      <c r="CGJ255" s="3"/>
      <c r="CGK255" s="3"/>
      <c r="CGL255" s="3"/>
      <c r="CGM255" s="3"/>
      <c r="CGN255" s="3"/>
      <c r="CGO255" s="3"/>
      <c r="CGP255" s="3"/>
      <c r="CGQ255" s="3"/>
      <c r="CGR255" s="3"/>
      <c r="CGS255" s="3"/>
      <c r="CGT255" s="3"/>
      <c r="CGU255" s="3"/>
      <c r="CGV255" s="3"/>
      <c r="CGW255" s="3"/>
      <c r="CGX255" s="3"/>
      <c r="CGY255" s="3"/>
      <c r="CGZ255" s="3"/>
      <c r="CHA255" s="3"/>
      <c r="CHB255" s="3"/>
      <c r="CHC255" s="3"/>
      <c r="CHD255" s="3"/>
      <c r="CHE255" s="3"/>
      <c r="CHF255" s="3"/>
      <c r="CHG255" s="3"/>
      <c r="CHH255" s="3"/>
      <c r="CHI255" s="3"/>
      <c r="CHJ255" s="3"/>
      <c r="CHK255" s="3"/>
      <c r="CHL255" s="3"/>
      <c r="CHM255" s="3"/>
      <c r="CHN255" s="3"/>
      <c r="CHO255" s="3"/>
      <c r="CHP255" s="3"/>
      <c r="CHQ255" s="3"/>
      <c r="CHR255" s="3"/>
      <c r="CHS255" s="3"/>
      <c r="CHT255" s="3"/>
      <c r="CHU255" s="3"/>
      <c r="CHV255" s="3"/>
      <c r="CHW255" s="3"/>
      <c r="CHX255" s="3"/>
      <c r="CHY255" s="3"/>
      <c r="CHZ255" s="3"/>
      <c r="CIA255" s="3"/>
      <c r="CIB255" s="3"/>
      <c r="CIC255" s="3"/>
      <c r="CID255" s="3"/>
      <c r="CIE255" s="3"/>
      <c r="CIF255" s="3"/>
      <c r="CIG255" s="3"/>
      <c r="CIH255" s="3"/>
      <c r="CII255" s="3"/>
      <c r="CIJ255" s="3"/>
      <c r="CIK255" s="3"/>
      <c r="CIL255" s="3"/>
      <c r="CIM255" s="3"/>
      <c r="CIN255" s="3"/>
      <c r="CIO255" s="3"/>
      <c r="CIP255" s="3"/>
      <c r="CIQ255" s="3"/>
      <c r="CIR255" s="3"/>
      <c r="CIS255" s="3"/>
      <c r="CIT255" s="3"/>
      <c r="CIU255" s="3"/>
      <c r="CIV255" s="3"/>
      <c r="CIW255" s="3"/>
      <c r="CIX255" s="3"/>
      <c r="CIY255" s="3"/>
      <c r="CIZ255" s="3"/>
      <c r="CJA255" s="3"/>
      <c r="CJB255" s="3"/>
      <c r="CJC255" s="3"/>
      <c r="CJD255" s="3"/>
      <c r="CJE255" s="3"/>
      <c r="CJF255" s="3"/>
      <c r="CJG255" s="3"/>
      <c r="CJH255" s="3"/>
      <c r="CJI255" s="3"/>
      <c r="CJJ255" s="3"/>
      <c r="CJK255" s="3"/>
      <c r="CJL255" s="3"/>
      <c r="CJM255" s="3"/>
      <c r="CJN255" s="3"/>
      <c r="CJO255" s="3"/>
      <c r="CJP255" s="3"/>
      <c r="CJQ255" s="3"/>
      <c r="CJR255" s="3"/>
      <c r="CJS255" s="3"/>
      <c r="CJT255" s="3"/>
      <c r="CJU255" s="3"/>
      <c r="CJV255" s="3"/>
      <c r="CJW255" s="3"/>
      <c r="CJX255" s="3"/>
      <c r="CJY255" s="3"/>
      <c r="CJZ255" s="3"/>
      <c r="CKA255" s="3"/>
      <c r="CKB255" s="3"/>
      <c r="CKC255" s="3"/>
      <c r="CKD255" s="3"/>
      <c r="CKE255" s="3"/>
      <c r="CKF255" s="3"/>
      <c r="CKG255" s="3"/>
      <c r="CKH255" s="3"/>
      <c r="CKI255" s="3"/>
      <c r="CKJ255" s="3"/>
      <c r="CKK255" s="3"/>
      <c r="CKL255" s="3"/>
      <c r="CKM255" s="3"/>
      <c r="CKN255" s="3"/>
      <c r="CKO255" s="3"/>
      <c r="CKP255" s="3"/>
      <c r="CKQ255" s="3"/>
      <c r="CKR255" s="3"/>
      <c r="CKS255" s="3"/>
      <c r="CKT255" s="3"/>
      <c r="CKU255" s="3"/>
      <c r="CKV255" s="3"/>
      <c r="CKW255" s="3"/>
      <c r="CKX255" s="3"/>
      <c r="CKY255" s="3"/>
      <c r="CKZ255" s="3"/>
      <c r="CLA255" s="3"/>
      <c r="CLB255" s="3"/>
      <c r="CLC255" s="3"/>
      <c r="CLD255" s="3"/>
      <c r="CLE255" s="3"/>
      <c r="CLF255" s="3"/>
      <c r="CLG255" s="3"/>
      <c r="CLH255" s="3"/>
      <c r="CLI255" s="3"/>
      <c r="CLJ255" s="3"/>
      <c r="CLK255" s="3"/>
      <c r="CLL255" s="3"/>
      <c r="CLM255" s="3"/>
      <c r="CLN255" s="3"/>
      <c r="CLO255" s="3"/>
      <c r="CLP255" s="3"/>
      <c r="CLQ255" s="3"/>
      <c r="CLR255" s="3"/>
      <c r="CLS255" s="3"/>
      <c r="CLT255" s="3"/>
      <c r="CLU255" s="3"/>
      <c r="CLV255" s="3"/>
      <c r="CLW255" s="3"/>
      <c r="CLX255" s="3"/>
      <c r="CLY255" s="3"/>
      <c r="CLZ255" s="3"/>
      <c r="CMA255" s="3"/>
      <c r="CMB255" s="3"/>
      <c r="CMC255" s="3"/>
      <c r="CMD255" s="3"/>
      <c r="CME255" s="3"/>
      <c r="CMF255" s="3"/>
      <c r="CMG255" s="3"/>
      <c r="CMH255" s="3"/>
      <c r="CMI255" s="3"/>
      <c r="CMJ255" s="3"/>
      <c r="CMK255" s="3"/>
      <c r="CML255" s="3"/>
      <c r="CMM255" s="3"/>
      <c r="CMN255" s="3"/>
      <c r="CMO255" s="3"/>
      <c r="CMP255" s="3"/>
      <c r="CMQ255" s="3"/>
      <c r="CMR255" s="3"/>
      <c r="CMS255" s="3"/>
      <c r="CMT255" s="3"/>
      <c r="CMU255" s="3"/>
      <c r="CMV255" s="3"/>
      <c r="CMW255" s="3"/>
      <c r="CMX255" s="3"/>
      <c r="CMY255" s="3"/>
      <c r="CMZ255" s="3"/>
      <c r="CNA255" s="3"/>
      <c r="CNB255" s="3"/>
      <c r="CNC255" s="3"/>
      <c r="CND255" s="3"/>
      <c r="CNE255" s="3"/>
      <c r="CNF255" s="3"/>
      <c r="CNG255" s="3"/>
      <c r="CNH255" s="3"/>
      <c r="CNI255" s="3"/>
      <c r="CNJ255" s="3"/>
      <c r="CNK255" s="3"/>
      <c r="CNL255" s="3"/>
      <c r="CNM255" s="3"/>
      <c r="CNN255" s="3"/>
      <c r="CNO255" s="3"/>
      <c r="CNP255" s="3"/>
      <c r="CNQ255" s="3"/>
      <c r="CNR255" s="3"/>
      <c r="CNS255" s="3"/>
      <c r="CNT255" s="3"/>
      <c r="CNU255" s="3"/>
      <c r="CNV255" s="3"/>
      <c r="CNW255" s="3"/>
      <c r="CNX255" s="3"/>
      <c r="CNY255" s="3"/>
      <c r="CNZ255" s="3"/>
      <c r="COA255" s="3"/>
      <c r="COB255" s="3"/>
      <c r="COC255" s="3"/>
      <c r="COD255" s="3"/>
      <c r="COE255" s="3"/>
      <c r="COF255" s="3"/>
      <c r="COG255" s="3"/>
      <c r="COH255" s="3"/>
      <c r="COI255" s="3"/>
      <c r="COJ255" s="3"/>
      <c r="COK255" s="3"/>
      <c r="COL255" s="3"/>
      <c r="COM255" s="3"/>
      <c r="CON255" s="3"/>
      <c r="COO255" s="3"/>
      <c r="COP255" s="3"/>
      <c r="COQ255" s="3"/>
      <c r="COR255" s="3"/>
      <c r="COS255" s="3"/>
      <c r="COT255" s="3"/>
      <c r="COU255" s="3"/>
      <c r="COV255" s="3"/>
      <c r="COW255" s="3"/>
      <c r="COX255" s="3"/>
      <c r="COY255" s="3"/>
      <c r="COZ255" s="3"/>
      <c r="CPA255" s="3"/>
      <c r="CPB255" s="3"/>
      <c r="CPC255" s="3"/>
      <c r="CPD255" s="3"/>
      <c r="CPE255" s="3"/>
      <c r="CPF255" s="3"/>
      <c r="CPG255" s="3"/>
      <c r="CPH255" s="3"/>
      <c r="CPI255" s="3"/>
      <c r="CPJ255" s="3"/>
      <c r="CPK255" s="3"/>
      <c r="CPL255" s="3"/>
      <c r="CPM255" s="3"/>
      <c r="CPN255" s="3"/>
      <c r="CPO255" s="3"/>
      <c r="CPP255" s="3"/>
      <c r="CPQ255" s="3"/>
      <c r="CPR255" s="3"/>
      <c r="CPS255" s="3"/>
      <c r="CPT255" s="3"/>
      <c r="CPU255" s="3"/>
      <c r="CPV255" s="3"/>
      <c r="CPW255" s="3"/>
      <c r="CPX255" s="3"/>
      <c r="CPY255" s="3"/>
      <c r="CPZ255" s="3"/>
      <c r="CQA255" s="3"/>
      <c r="CQB255" s="3"/>
      <c r="CQC255" s="3"/>
      <c r="CQD255" s="3"/>
      <c r="CQE255" s="3"/>
      <c r="CQF255" s="3"/>
      <c r="CQG255" s="3"/>
      <c r="CQH255" s="3"/>
      <c r="CQI255" s="3"/>
      <c r="CQJ255" s="3"/>
      <c r="CQK255" s="3"/>
      <c r="CQL255" s="3"/>
      <c r="CQM255" s="3"/>
      <c r="CQN255" s="3"/>
      <c r="CQO255" s="3"/>
      <c r="CQP255" s="3"/>
      <c r="CQQ255" s="3"/>
      <c r="CQR255" s="3"/>
      <c r="CQS255" s="3"/>
      <c r="CQT255" s="3"/>
      <c r="CQU255" s="3"/>
      <c r="CQV255" s="3"/>
      <c r="CQW255" s="3"/>
      <c r="CQX255" s="3"/>
      <c r="CQY255" s="3"/>
      <c r="CQZ255" s="3"/>
      <c r="CRA255" s="3"/>
      <c r="CRB255" s="3"/>
      <c r="CRC255" s="3"/>
      <c r="CRD255" s="3"/>
      <c r="CRE255" s="3"/>
      <c r="CRF255" s="3"/>
      <c r="CRG255" s="3"/>
      <c r="CRH255" s="3"/>
      <c r="CRI255" s="3"/>
      <c r="CRJ255" s="3"/>
      <c r="CRK255" s="3"/>
      <c r="CRL255" s="3"/>
      <c r="CRM255" s="3"/>
      <c r="CRN255" s="3"/>
      <c r="CRO255" s="3"/>
      <c r="CRP255" s="3"/>
      <c r="CRQ255" s="3"/>
      <c r="CRR255" s="3"/>
      <c r="CRS255" s="3"/>
      <c r="CRT255" s="3"/>
      <c r="CRU255" s="3"/>
      <c r="CRV255" s="3"/>
      <c r="CRW255" s="3"/>
      <c r="CRX255" s="3"/>
      <c r="CRY255" s="3"/>
      <c r="CRZ255" s="3"/>
      <c r="CSA255" s="3"/>
      <c r="CSB255" s="3"/>
      <c r="CSC255" s="3"/>
      <c r="CSD255" s="3"/>
      <c r="CSE255" s="3"/>
      <c r="CSF255" s="3"/>
      <c r="CSG255" s="3"/>
      <c r="CSH255" s="3"/>
      <c r="CSI255" s="3"/>
      <c r="CSJ255" s="3"/>
      <c r="CSK255" s="3"/>
      <c r="CSL255" s="3"/>
      <c r="CSM255" s="3"/>
      <c r="CSN255" s="3"/>
      <c r="CSO255" s="3"/>
      <c r="CSP255" s="3"/>
      <c r="CSQ255" s="3"/>
      <c r="CSR255" s="3"/>
      <c r="CSS255" s="3"/>
      <c r="CST255" s="3"/>
      <c r="CSU255" s="3"/>
      <c r="CSV255" s="3"/>
      <c r="CSW255" s="3"/>
      <c r="CSX255" s="3"/>
      <c r="CSY255" s="3"/>
      <c r="CSZ255" s="3"/>
      <c r="CTA255" s="3"/>
      <c r="CTB255" s="3"/>
      <c r="CTC255" s="3"/>
      <c r="CTD255" s="3"/>
      <c r="CTE255" s="3"/>
      <c r="CTF255" s="3"/>
      <c r="CTG255" s="3"/>
      <c r="CTH255" s="3"/>
      <c r="CTI255" s="3"/>
      <c r="CTJ255" s="3"/>
      <c r="CTK255" s="3"/>
      <c r="CTL255" s="3"/>
      <c r="CTM255" s="3"/>
      <c r="CTN255" s="3"/>
      <c r="CTO255" s="3"/>
      <c r="CTP255" s="3"/>
      <c r="CTQ255" s="3"/>
      <c r="CTR255" s="3"/>
      <c r="CTS255" s="3"/>
      <c r="CTT255" s="3"/>
      <c r="CTU255" s="3"/>
      <c r="CTV255" s="3"/>
      <c r="CTW255" s="3"/>
      <c r="CTX255" s="3"/>
      <c r="CTY255" s="3"/>
      <c r="CTZ255" s="3"/>
      <c r="CUA255" s="3"/>
      <c r="CUB255" s="3"/>
      <c r="CUC255" s="3"/>
      <c r="CUD255" s="3"/>
      <c r="CUE255" s="3"/>
      <c r="CUF255" s="3"/>
      <c r="CUG255" s="3"/>
      <c r="CUH255" s="3"/>
      <c r="CUI255" s="3"/>
      <c r="CUJ255" s="3"/>
      <c r="CUK255" s="3"/>
      <c r="CUL255" s="3"/>
      <c r="CUM255" s="3"/>
      <c r="CUN255" s="3"/>
      <c r="CUO255" s="3"/>
      <c r="CUP255" s="3"/>
      <c r="CUQ255" s="3"/>
      <c r="CUR255" s="3"/>
      <c r="CUS255" s="3"/>
      <c r="CUT255" s="3"/>
      <c r="CUU255" s="3"/>
      <c r="CUV255" s="3"/>
      <c r="CUW255" s="3"/>
      <c r="CUX255" s="3"/>
      <c r="CUY255" s="3"/>
      <c r="CUZ255" s="3"/>
      <c r="CVA255" s="3"/>
      <c r="CVB255" s="3"/>
      <c r="CVC255" s="3"/>
      <c r="CVD255" s="3"/>
      <c r="CVE255" s="3"/>
      <c r="CVF255" s="3"/>
      <c r="CVG255" s="3"/>
      <c r="CVH255" s="3"/>
      <c r="CVI255" s="3"/>
      <c r="CVJ255" s="3"/>
      <c r="CVK255" s="3"/>
      <c r="CVL255" s="3"/>
      <c r="CVM255" s="3"/>
      <c r="CVN255" s="3"/>
      <c r="CVO255" s="3"/>
      <c r="CVP255" s="3"/>
      <c r="CVQ255" s="3"/>
      <c r="CVR255" s="3"/>
      <c r="CVS255" s="3"/>
      <c r="CVT255" s="3"/>
      <c r="CVU255" s="3"/>
      <c r="CVV255" s="3"/>
      <c r="CVW255" s="3"/>
      <c r="CVX255" s="3"/>
      <c r="CVY255" s="3"/>
      <c r="CVZ255" s="3"/>
      <c r="CWA255" s="3"/>
      <c r="CWB255" s="3"/>
      <c r="CWC255" s="3"/>
      <c r="CWD255" s="3"/>
      <c r="CWE255" s="3"/>
      <c r="CWF255" s="3"/>
      <c r="CWG255" s="3"/>
      <c r="CWH255" s="3"/>
      <c r="CWI255" s="3"/>
      <c r="CWJ255" s="3"/>
      <c r="CWK255" s="3"/>
      <c r="CWL255" s="3"/>
      <c r="CWM255" s="3"/>
      <c r="CWN255" s="3"/>
      <c r="CWO255" s="3"/>
      <c r="CWP255" s="3"/>
      <c r="CWQ255" s="3"/>
      <c r="CWR255" s="3"/>
      <c r="CWS255" s="3"/>
      <c r="CWT255" s="3"/>
      <c r="CWU255" s="3"/>
      <c r="CWV255" s="3"/>
      <c r="CWW255" s="3"/>
      <c r="CWX255" s="3"/>
      <c r="CWY255" s="3"/>
      <c r="CWZ255" s="3"/>
      <c r="CXA255" s="3"/>
      <c r="CXB255" s="3"/>
      <c r="CXC255" s="3"/>
      <c r="CXD255" s="3"/>
      <c r="CXE255" s="3"/>
      <c r="CXF255" s="3"/>
      <c r="CXG255" s="3"/>
      <c r="CXH255" s="3"/>
      <c r="CXI255" s="3"/>
      <c r="CXJ255" s="3"/>
      <c r="CXK255" s="3"/>
      <c r="CXL255" s="3"/>
      <c r="CXM255" s="3"/>
      <c r="CXN255" s="3"/>
      <c r="CXO255" s="3"/>
      <c r="CXP255" s="3"/>
      <c r="CXQ255" s="3"/>
      <c r="CXR255" s="3"/>
      <c r="CXS255" s="3"/>
      <c r="CXT255" s="3"/>
      <c r="CXU255" s="3"/>
      <c r="CXV255" s="3"/>
      <c r="CXW255" s="3"/>
      <c r="CXX255" s="3"/>
      <c r="CXY255" s="3"/>
      <c r="CXZ255" s="3"/>
      <c r="CYA255" s="3"/>
      <c r="CYB255" s="3"/>
      <c r="CYC255" s="3"/>
      <c r="CYD255" s="3"/>
      <c r="CYE255" s="3"/>
      <c r="CYF255" s="3"/>
      <c r="CYG255" s="3"/>
      <c r="CYH255" s="3"/>
      <c r="CYI255" s="3"/>
      <c r="CYJ255" s="3"/>
      <c r="CYK255" s="3"/>
      <c r="CYL255" s="3"/>
      <c r="CYM255" s="3"/>
      <c r="CYN255" s="3"/>
      <c r="CYO255" s="3"/>
      <c r="CYP255" s="3"/>
      <c r="CYQ255" s="3"/>
      <c r="CYR255" s="3"/>
      <c r="CYS255" s="3"/>
      <c r="CYT255" s="3"/>
      <c r="CYU255" s="3"/>
      <c r="CYV255" s="3"/>
      <c r="CYW255" s="3"/>
      <c r="CYX255" s="3"/>
      <c r="CYY255" s="3"/>
      <c r="CYZ255" s="3"/>
      <c r="CZA255" s="3"/>
      <c r="CZB255" s="3"/>
      <c r="CZC255" s="3"/>
      <c r="CZD255" s="3"/>
      <c r="CZE255" s="3"/>
      <c r="CZF255" s="3"/>
      <c r="CZG255" s="3"/>
      <c r="CZH255" s="3"/>
      <c r="CZI255" s="3"/>
      <c r="CZJ255" s="3"/>
      <c r="CZK255" s="3"/>
      <c r="CZL255" s="3"/>
      <c r="CZM255" s="3"/>
      <c r="CZN255" s="3"/>
      <c r="CZO255" s="3"/>
      <c r="CZP255" s="3"/>
      <c r="CZQ255" s="3"/>
      <c r="CZR255" s="3"/>
      <c r="CZS255" s="3"/>
      <c r="CZT255" s="3"/>
      <c r="CZU255" s="3"/>
      <c r="CZV255" s="3"/>
      <c r="CZW255" s="3"/>
      <c r="CZX255" s="3"/>
      <c r="CZY255" s="3"/>
      <c r="CZZ255" s="3"/>
      <c r="DAA255" s="3"/>
      <c r="DAB255" s="3"/>
      <c r="DAC255" s="3"/>
      <c r="DAD255" s="3"/>
      <c r="DAE255" s="3"/>
      <c r="DAF255" s="3"/>
      <c r="DAG255" s="3"/>
      <c r="DAH255" s="3"/>
      <c r="DAI255" s="3"/>
      <c r="DAJ255" s="3"/>
      <c r="DAK255" s="3"/>
      <c r="DAL255" s="3"/>
      <c r="DAM255" s="3"/>
      <c r="DAN255" s="3"/>
      <c r="DAO255" s="3"/>
      <c r="DAP255" s="3"/>
      <c r="DAQ255" s="3"/>
      <c r="DAR255" s="3"/>
      <c r="DAS255" s="3"/>
      <c r="DAT255" s="3"/>
      <c r="DAU255" s="3"/>
      <c r="DAV255" s="3"/>
      <c r="DAW255" s="3"/>
      <c r="DAX255" s="3"/>
      <c r="DAY255" s="3"/>
      <c r="DAZ255" s="3"/>
      <c r="DBA255" s="3"/>
      <c r="DBB255" s="3"/>
      <c r="DBC255" s="3"/>
      <c r="DBD255" s="3"/>
      <c r="DBE255" s="3"/>
      <c r="DBF255" s="3"/>
      <c r="DBG255" s="3"/>
      <c r="DBH255" s="3"/>
      <c r="DBI255" s="3"/>
      <c r="DBJ255" s="3"/>
      <c r="DBK255" s="3"/>
      <c r="DBL255" s="3"/>
      <c r="DBM255" s="3"/>
      <c r="DBN255" s="3"/>
      <c r="DBO255" s="3"/>
      <c r="DBP255" s="3"/>
      <c r="DBQ255" s="3"/>
      <c r="DBR255" s="3"/>
      <c r="DBS255" s="3"/>
      <c r="DBT255" s="3"/>
      <c r="DBU255" s="3"/>
      <c r="DBV255" s="3"/>
      <c r="DBW255" s="3"/>
      <c r="DBX255" s="3"/>
      <c r="DBY255" s="3"/>
      <c r="DBZ255" s="3"/>
      <c r="DCA255" s="3"/>
      <c r="DCB255" s="3"/>
      <c r="DCC255" s="3"/>
      <c r="DCD255" s="3"/>
      <c r="DCE255" s="3"/>
      <c r="DCF255" s="3"/>
      <c r="DCG255" s="3"/>
      <c r="DCH255" s="3"/>
      <c r="DCI255" s="3"/>
      <c r="DCJ255" s="3"/>
      <c r="DCK255" s="3"/>
      <c r="DCL255" s="3"/>
      <c r="DCM255" s="3"/>
      <c r="DCN255" s="3"/>
      <c r="DCO255" s="3"/>
      <c r="DCP255" s="3"/>
      <c r="DCQ255" s="3"/>
      <c r="DCR255" s="3"/>
      <c r="DCS255" s="3"/>
      <c r="DCT255" s="3"/>
      <c r="DCU255" s="3"/>
      <c r="DCV255" s="3"/>
      <c r="DCW255" s="3"/>
      <c r="DCX255" s="3"/>
      <c r="DCY255" s="3"/>
      <c r="DCZ255" s="3"/>
      <c r="DDA255" s="3"/>
      <c r="DDB255" s="3"/>
      <c r="DDC255" s="3"/>
      <c r="DDD255" s="3"/>
      <c r="DDE255" s="3"/>
      <c r="DDF255" s="3"/>
      <c r="DDG255" s="3"/>
      <c r="DDH255" s="3"/>
      <c r="DDI255" s="3"/>
      <c r="DDJ255" s="3"/>
      <c r="DDK255" s="3"/>
      <c r="DDL255" s="3"/>
      <c r="DDM255" s="3"/>
      <c r="DDN255" s="3"/>
      <c r="DDO255" s="3"/>
      <c r="DDP255" s="3"/>
      <c r="DDQ255" s="3"/>
      <c r="DDR255" s="3"/>
      <c r="DDS255" s="3"/>
      <c r="DDT255" s="3"/>
      <c r="DDU255" s="3"/>
      <c r="DDV255" s="3"/>
      <c r="DDW255" s="3"/>
      <c r="DDX255" s="3"/>
      <c r="DDY255" s="3"/>
      <c r="DDZ255" s="3"/>
      <c r="DEA255" s="3"/>
      <c r="DEB255" s="3"/>
      <c r="DEC255" s="3"/>
      <c r="DED255" s="3"/>
      <c r="DEE255" s="3"/>
      <c r="DEF255" s="3"/>
      <c r="DEG255" s="3"/>
      <c r="DEH255" s="3"/>
      <c r="DEI255" s="3"/>
      <c r="DEJ255" s="3"/>
      <c r="DEK255" s="3"/>
      <c r="DEL255" s="3"/>
      <c r="DEM255" s="3"/>
      <c r="DEN255" s="3"/>
      <c r="DEO255" s="3"/>
      <c r="DEP255" s="3"/>
      <c r="DEQ255" s="3"/>
      <c r="DER255" s="3"/>
      <c r="DES255" s="3"/>
      <c r="DET255" s="3"/>
      <c r="DEU255" s="3"/>
      <c r="DEV255" s="3"/>
      <c r="DEW255" s="3"/>
      <c r="DEX255" s="3"/>
      <c r="DEY255" s="3"/>
      <c r="DEZ255" s="3"/>
      <c r="DFA255" s="3"/>
      <c r="DFB255" s="3"/>
      <c r="DFC255" s="3"/>
      <c r="DFD255" s="3"/>
      <c r="DFE255" s="3"/>
      <c r="DFF255" s="3"/>
      <c r="DFG255" s="3"/>
      <c r="DFH255" s="3"/>
      <c r="DFI255" s="3"/>
      <c r="DFJ255" s="3"/>
      <c r="DFK255" s="3"/>
      <c r="DFL255" s="3"/>
      <c r="DFM255" s="3"/>
      <c r="DFN255" s="3"/>
      <c r="DFO255" s="3"/>
      <c r="DFP255" s="3"/>
      <c r="DFQ255" s="3"/>
      <c r="DFR255" s="3"/>
      <c r="DFS255" s="3"/>
      <c r="DFT255" s="3"/>
      <c r="DFU255" s="3"/>
      <c r="DFV255" s="3"/>
      <c r="DFW255" s="3"/>
      <c r="DFX255" s="3"/>
      <c r="DFY255" s="3"/>
      <c r="DFZ255" s="3"/>
      <c r="DGA255" s="3"/>
      <c r="DGB255" s="3"/>
      <c r="DGC255" s="3"/>
      <c r="DGD255" s="3"/>
      <c r="DGE255" s="3"/>
      <c r="DGF255" s="3"/>
      <c r="DGG255" s="3"/>
      <c r="DGH255" s="3"/>
      <c r="DGI255" s="3"/>
      <c r="DGJ255" s="3"/>
      <c r="DGK255" s="3"/>
      <c r="DGL255" s="3"/>
      <c r="DGM255" s="3"/>
      <c r="DGN255" s="3"/>
      <c r="DGO255" s="3"/>
      <c r="DGP255" s="3"/>
      <c r="DGQ255" s="3"/>
      <c r="DGR255" s="3"/>
      <c r="DGS255" s="3"/>
      <c r="DGT255" s="3"/>
      <c r="DGU255" s="3"/>
      <c r="DGV255" s="3"/>
      <c r="DGW255" s="3"/>
      <c r="DGX255" s="3"/>
      <c r="DGY255" s="3"/>
      <c r="DGZ255" s="3"/>
      <c r="DHA255" s="3"/>
      <c r="DHB255" s="3"/>
      <c r="DHC255" s="3"/>
      <c r="DHD255" s="3"/>
      <c r="DHE255" s="3"/>
      <c r="DHF255" s="3"/>
      <c r="DHG255" s="3"/>
      <c r="DHH255" s="3"/>
      <c r="DHI255" s="3"/>
      <c r="DHJ255" s="3"/>
      <c r="DHK255" s="3"/>
      <c r="DHL255" s="3"/>
      <c r="DHM255" s="3"/>
      <c r="DHN255" s="3"/>
      <c r="DHO255" s="3"/>
      <c r="DHP255" s="3"/>
      <c r="DHQ255" s="3"/>
      <c r="DHR255" s="3"/>
      <c r="DHS255" s="3"/>
      <c r="DHT255" s="3"/>
      <c r="DHU255" s="3"/>
      <c r="DHV255" s="3"/>
      <c r="DHW255" s="3"/>
      <c r="DHX255" s="3"/>
      <c r="DHY255" s="3"/>
      <c r="DHZ255" s="3"/>
      <c r="DIA255" s="3"/>
      <c r="DIB255" s="3"/>
      <c r="DIC255" s="3"/>
      <c r="DID255" s="3"/>
      <c r="DIE255" s="3"/>
      <c r="DIF255" s="3"/>
      <c r="DIG255" s="3"/>
      <c r="DIH255" s="3"/>
      <c r="DII255" s="3"/>
      <c r="DIJ255" s="3"/>
      <c r="DIK255" s="3"/>
      <c r="DIL255" s="3"/>
      <c r="DIM255" s="3"/>
      <c r="DIN255" s="3"/>
      <c r="DIO255" s="3"/>
      <c r="DIP255" s="3"/>
      <c r="DIQ255" s="3"/>
      <c r="DIR255" s="3"/>
      <c r="DIS255" s="3"/>
      <c r="DIT255" s="3"/>
      <c r="DIU255" s="3"/>
      <c r="DIV255" s="3"/>
      <c r="DIW255" s="3"/>
      <c r="DIX255" s="3"/>
      <c r="DIY255" s="3"/>
      <c r="DIZ255" s="3"/>
      <c r="DJA255" s="3"/>
      <c r="DJB255" s="3"/>
      <c r="DJC255" s="3"/>
      <c r="DJD255" s="3"/>
      <c r="DJE255" s="3"/>
      <c r="DJF255" s="3"/>
      <c r="DJG255" s="3"/>
      <c r="DJH255" s="3"/>
      <c r="DJI255" s="3"/>
      <c r="DJJ255" s="3"/>
      <c r="DJK255" s="3"/>
      <c r="DJL255" s="3"/>
      <c r="DJM255" s="3"/>
      <c r="DJN255" s="3"/>
      <c r="DJO255" s="3"/>
      <c r="DJP255" s="3"/>
      <c r="DJQ255" s="3"/>
      <c r="DJR255" s="3"/>
      <c r="DJS255" s="3"/>
      <c r="DJT255" s="3"/>
      <c r="DJU255" s="3"/>
      <c r="DJV255" s="3"/>
      <c r="DJW255" s="3"/>
      <c r="DJX255" s="3"/>
      <c r="DJY255" s="3"/>
      <c r="DJZ255" s="3"/>
      <c r="DKA255" s="3"/>
      <c r="DKB255" s="3"/>
      <c r="DKC255" s="3"/>
      <c r="DKD255" s="3"/>
      <c r="DKE255" s="3"/>
      <c r="DKF255" s="3"/>
      <c r="DKG255" s="3"/>
      <c r="DKH255" s="3"/>
      <c r="DKI255" s="3"/>
      <c r="DKJ255" s="3"/>
      <c r="DKK255" s="3"/>
      <c r="DKL255" s="3"/>
      <c r="DKM255" s="3"/>
      <c r="DKN255" s="3"/>
      <c r="DKO255" s="3"/>
      <c r="DKP255" s="3"/>
      <c r="DKQ255" s="3"/>
      <c r="DKR255" s="3"/>
      <c r="DKS255" s="3"/>
      <c r="DKT255" s="3"/>
      <c r="DKU255" s="3"/>
      <c r="DKV255" s="3"/>
      <c r="DKW255" s="3"/>
      <c r="DKX255" s="3"/>
      <c r="DKY255" s="3"/>
      <c r="DKZ255" s="3"/>
      <c r="DLA255" s="3"/>
      <c r="DLB255" s="3"/>
      <c r="DLC255" s="3"/>
      <c r="DLD255" s="3"/>
      <c r="DLE255" s="3"/>
      <c r="DLF255" s="3"/>
      <c r="DLG255" s="3"/>
      <c r="DLH255" s="3"/>
      <c r="DLI255" s="3"/>
      <c r="DLJ255" s="3"/>
      <c r="DLK255" s="3"/>
      <c r="DLL255" s="3"/>
      <c r="DLM255" s="3"/>
      <c r="DLN255" s="3"/>
      <c r="DLO255" s="3"/>
      <c r="DLP255" s="3"/>
      <c r="DLQ255" s="3"/>
      <c r="DLR255" s="3"/>
      <c r="DLS255" s="3"/>
      <c r="DLT255" s="3"/>
      <c r="DLU255" s="3"/>
      <c r="DLV255" s="3"/>
      <c r="DLW255" s="3"/>
      <c r="DLX255" s="3"/>
      <c r="DLY255" s="3"/>
      <c r="DLZ255" s="3"/>
      <c r="DMA255" s="3"/>
      <c r="DMB255" s="3"/>
      <c r="DMC255" s="3"/>
      <c r="DMD255" s="3"/>
      <c r="DME255" s="3"/>
      <c r="DMF255" s="3"/>
      <c r="DMG255" s="3"/>
      <c r="DMH255" s="3"/>
      <c r="DMI255" s="3"/>
      <c r="DMJ255" s="3"/>
      <c r="DMK255" s="3"/>
      <c r="DML255" s="3"/>
      <c r="DMM255" s="3"/>
      <c r="DMN255" s="3"/>
      <c r="DMO255" s="3"/>
      <c r="DMP255" s="3"/>
      <c r="DMQ255" s="3"/>
      <c r="DMR255" s="3"/>
      <c r="DMS255" s="3"/>
      <c r="DMT255" s="3"/>
      <c r="DMU255" s="3"/>
      <c r="DMV255" s="3"/>
      <c r="DMW255" s="3"/>
      <c r="DMX255" s="3"/>
      <c r="DMY255" s="3"/>
      <c r="DMZ255" s="3"/>
      <c r="DNA255" s="3"/>
      <c r="DNB255" s="3"/>
      <c r="DNC255" s="3"/>
      <c r="DND255" s="3"/>
      <c r="DNE255" s="3"/>
      <c r="DNF255" s="3"/>
      <c r="DNG255" s="3"/>
      <c r="DNH255" s="3"/>
      <c r="DNI255" s="3"/>
      <c r="DNJ255" s="3"/>
      <c r="DNK255" s="3"/>
      <c r="DNL255" s="3"/>
      <c r="DNM255" s="3"/>
      <c r="DNN255" s="3"/>
      <c r="DNO255" s="3"/>
      <c r="DNP255" s="3"/>
      <c r="DNQ255" s="3"/>
      <c r="DNR255" s="3"/>
      <c r="DNS255" s="3"/>
      <c r="DNT255" s="3"/>
      <c r="DNU255" s="3"/>
      <c r="DNV255" s="3"/>
      <c r="DNW255" s="3"/>
      <c r="DNX255" s="3"/>
      <c r="DNY255" s="3"/>
      <c r="DNZ255" s="3"/>
      <c r="DOA255" s="3"/>
      <c r="DOB255" s="3"/>
      <c r="DOC255" s="3"/>
      <c r="DOD255" s="3"/>
      <c r="DOE255" s="3"/>
      <c r="DOF255" s="3"/>
      <c r="DOG255" s="3"/>
      <c r="DOH255" s="3"/>
      <c r="DOI255" s="3"/>
      <c r="DOJ255" s="3"/>
      <c r="DOK255" s="3"/>
      <c r="DOL255" s="3"/>
      <c r="DOM255" s="3"/>
      <c r="DON255" s="3"/>
      <c r="DOO255" s="3"/>
      <c r="DOP255" s="3"/>
      <c r="DOQ255" s="3"/>
      <c r="DOR255" s="3"/>
      <c r="DOS255" s="3"/>
      <c r="DOT255" s="3"/>
      <c r="DOU255" s="3"/>
      <c r="DOV255" s="3"/>
      <c r="DOW255" s="3"/>
      <c r="DOX255" s="3"/>
      <c r="DOY255" s="3"/>
      <c r="DOZ255" s="3"/>
      <c r="DPA255" s="3"/>
      <c r="DPB255" s="3"/>
      <c r="DPC255" s="3"/>
      <c r="DPD255" s="3"/>
      <c r="DPE255" s="3"/>
      <c r="DPF255" s="3"/>
      <c r="DPG255" s="3"/>
      <c r="DPH255" s="3"/>
      <c r="DPI255" s="3"/>
      <c r="DPJ255" s="3"/>
      <c r="DPK255" s="3"/>
      <c r="DPL255" s="3"/>
      <c r="DPM255" s="3"/>
      <c r="DPN255" s="3"/>
      <c r="DPO255" s="3"/>
      <c r="DPP255" s="3"/>
      <c r="DPQ255" s="3"/>
      <c r="DPR255" s="3"/>
      <c r="DPS255" s="3"/>
      <c r="DPT255" s="3"/>
      <c r="DPU255" s="3"/>
      <c r="DPV255" s="3"/>
      <c r="DPW255" s="3"/>
      <c r="DPX255" s="3"/>
      <c r="DPY255" s="3"/>
      <c r="DPZ255" s="3"/>
      <c r="DQA255" s="3"/>
      <c r="DQB255" s="3"/>
      <c r="DQC255" s="3"/>
      <c r="DQD255" s="3"/>
      <c r="DQE255" s="3"/>
      <c r="DQF255" s="3"/>
      <c r="DQG255" s="3"/>
      <c r="DQH255" s="3"/>
      <c r="DQI255" s="3"/>
      <c r="DQJ255" s="3"/>
      <c r="DQK255" s="3"/>
      <c r="DQL255" s="3"/>
      <c r="DQM255" s="3"/>
      <c r="DQN255" s="3"/>
      <c r="DQO255" s="3"/>
      <c r="DQP255" s="3"/>
      <c r="DQQ255" s="3"/>
      <c r="DQR255" s="3"/>
      <c r="DQS255" s="3"/>
      <c r="DQT255" s="3"/>
      <c r="DQU255" s="3"/>
      <c r="DQV255" s="3"/>
      <c r="DQW255" s="3"/>
      <c r="DQX255" s="3"/>
      <c r="DQY255" s="3"/>
      <c r="DQZ255" s="3"/>
      <c r="DRA255" s="3"/>
      <c r="DRB255" s="3"/>
      <c r="DRC255" s="3"/>
      <c r="DRD255" s="3"/>
      <c r="DRE255" s="3"/>
      <c r="DRF255" s="3"/>
      <c r="DRG255" s="3"/>
      <c r="DRH255" s="3"/>
      <c r="DRI255" s="3"/>
      <c r="DRJ255" s="3"/>
      <c r="DRK255" s="3"/>
      <c r="DRL255" s="3"/>
      <c r="DRM255" s="3"/>
      <c r="DRN255" s="3"/>
      <c r="DRO255" s="3"/>
      <c r="DRP255" s="3"/>
      <c r="DRQ255" s="3"/>
      <c r="DRR255" s="3"/>
      <c r="DRS255" s="3"/>
      <c r="DRT255" s="3"/>
      <c r="DRU255" s="3"/>
      <c r="DRV255" s="3"/>
      <c r="DRW255" s="3"/>
      <c r="DRX255" s="3"/>
      <c r="DRY255" s="3"/>
      <c r="DRZ255" s="3"/>
      <c r="DSA255" s="3"/>
      <c r="DSB255" s="3"/>
      <c r="DSC255" s="3"/>
      <c r="DSD255" s="3"/>
      <c r="DSE255" s="3"/>
      <c r="DSF255" s="3"/>
      <c r="DSG255" s="3"/>
      <c r="DSH255" s="3"/>
      <c r="DSI255" s="3"/>
      <c r="DSJ255" s="3"/>
      <c r="DSK255" s="3"/>
      <c r="DSL255" s="3"/>
      <c r="DSM255" s="3"/>
      <c r="DSN255" s="3"/>
      <c r="DSO255" s="3"/>
      <c r="DSP255" s="3"/>
      <c r="DSQ255" s="3"/>
      <c r="DSR255" s="3"/>
      <c r="DSS255" s="3"/>
      <c r="DST255" s="3"/>
      <c r="DSU255" s="3"/>
      <c r="DSV255" s="3"/>
      <c r="DSW255" s="3"/>
      <c r="DSX255" s="3"/>
      <c r="DSY255" s="3"/>
      <c r="DSZ255" s="3"/>
      <c r="DTA255" s="3"/>
      <c r="DTB255" s="3"/>
      <c r="DTC255" s="3"/>
      <c r="DTD255" s="3"/>
      <c r="DTE255" s="3"/>
      <c r="DTF255" s="3"/>
      <c r="DTG255" s="3"/>
      <c r="DTH255" s="3"/>
      <c r="DTI255" s="3"/>
      <c r="DTJ255" s="3"/>
      <c r="DTK255" s="3"/>
      <c r="DTL255" s="3"/>
      <c r="DTM255" s="3"/>
      <c r="DTN255" s="3"/>
      <c r="DTO255" s="3"/>
      <c r="DTP255" s="3"/>
      <c r="DTQ255" s="3"/>
      <c r="DTR255" s="3"/>
      <c r="DTS255" s="3"/>
      <c r="DTT255" s="3"/>
      <c r="DTU255" s="3"/>
      <c r="DTV255" s="3"/>
      <c r="DTW255" s="3"/>
      <c r="DTX255" s="3"/>
      <c r="DTY255" s="3"/>
      <c r="DTZ255" s="3"/>
      <c r="DUA255" s="3"/>
      <c r="DUB255" s="3"/>
      <c r="DUC255" s="3"/>
      <c r="DUD255" s="3"/>
      <c r="DUE255" s="3"/>
      <c r="DUF255" s="3"/>
      <c r="DUG255" s="3"/>
      <c r="DUH255" s="3"/>
      <c r="DUI255" s="3"/>
      <c r="DUJ255" s="3"/>
      <c r="DUK255" s="3"/>
      <c r="DUL255" s="3"/>
      <c r="DUM255" s="3"/>
      <c r="DUN255" s="3"/>
      <c r="DUO255" s="3"/>
      <c r="DUP255" s="3"/>
      <c r="DUQ255" s="3"/>
      <c r="DUR255" s="3"/>
      <c r="DUS255" s="3"/>
      <c r="DUT255" s="3"/>
      <c r="DUU255" s="3"/>
      <c r="DUV255" s="3"/>
      <c r="DUW255" s="3"/>
      <c r="DUX255" s="3"/>
      <c r="DUY255" s="3"/>
      <c r="DUZ255" s="3"/>
      <c r="DVA255" s="3"/>
      <c r="DVB255" s="3"/>
      <c r="DVC255" s="3"/>
      <c r="DVD255" s="3"/>
      <c r="DVE255" s="3"/>
      <c r="DVF255" s="3"/>
      <c r="DVG255" s="3"/>
      <c r="DVH255" s="3"/>
      <c r="DVI255" s="3"/>
      <c r="DVJ255" s="3"/>
      <c r="DVK255" s="3"/>
      <c r="DVL255" s="3"/>
      <c r="DVM255" s="3"/>
      <c r="DVN255" s="3"/>
      <c r="DVO255" s="3"/>
      <c r="DVP255" s="3"/>
      <c r="DVQ255" s="3"/>
      <c r="DVR255" s="3"/>
      <c r="DVS255" s="3"/>
      <c r="DVT255" s="3"/>
      <c r="DVU255" s="3"/>
      <c r="DVV255" s="3"/>
      <c r="DVW255" s="3"/>
      <c r="DVX255" s="3"/>
      <c r="DVY255" s="3"/>
      <c r="DVZ255" s="3"/>
      <c r="DWA255" s="3"/>
      <c r="DWB255" s="3"/>
      <c r="DWC255" s="3"/>
      <c r="DWD255" s="3"/>
      <c r="DWE255" s="3"/>
      <c r="DWF255" s="3"/>
      <c r="DWG255" s="3"/>
      <c r="DWH255" s="3"/>
      <c r="DWI255" s="3"/>
      <c r="DWJ255" s="3"/>
      <c r="DWK255" s="3"/>
      <c r="DWL255" s="3"/>
      <c r="DWM255" s="3"/>
      <c r="DWN255" s="3"/>
      <c r="DWO255" s="3"/>
      <c r="DWP255" s="3"/>
      <c r="DWQ255" s="3"/>
      <c r="DWR255" s="3"/>
      <c r="DWS255" s="3"/>
      <c r="DWT255" s="3"/>
      <c r="DWU255" s="3"/>
      <c r="DWV255" s="3"/>
      <c r="DWW255" s="3"/>
      <c r="DWX255" s="3"/>
      <c r="DWY255" s="3"/>
      <c r="DWZ255" s="3"/>
      <c r="DXA255" s="3"/>
      <c r="DXB255" s="3"/>
      <c r="DXC255" s="3"/>
      <c r="DXD255" s="3"/>
      <c r="DXE255" s="3"/>
      <c r="DXF255" s="3"/>
      <c r="DXG255" s="3"/>
      <c r="DXH255" s="3"/>
      <c r="DXI255" s="3"/>
      <c r="DXJ255" s="3"/>
      <c r="DXK255" s="3"/>
      <c r="DXL255" s="3"/>
      <c r="DXM255" s="3"/>
      <c r="DXN255" s="3"/>
      <c r="DXO255" s="3"/>
      <c r="DXP255" s="3"/>
      <c r="DXQ255" s="3"/>
      <c r="DXR255" s="3"/>
      <c r="DXS255" s="3"/>
      <c r="DXT255" s="3"/>
      <c r="DXU255" s="3"/>
      <c r="DXV255" s="3"/>
      <c r="DXW255" s="3"/>
      <c r="DXX255" s="3"/>
      <c r="DXY255" s="3"/>
      <c r="DXZ255" s="3"/>
      <c r="DYA255" s="3"/>
      <c r="DYB255" s="3"/>
      <c r="DYC255" s="3"/>
      <c r="DYD255" s="3"/>
      <c r="DYE255" s="3"/>
      <c r="DYF255" s="3"/>
      <c r="DYG255" s="3"/>
      <c r="DYH255" s="3"/>
      <c r="DYI255" s="3"/>
      <c r="DYJ255" s="3"/>
      <c r="DYK255" s="3"/>
      <c r="DYL255" s="3"/>
      <c r="DYM255" s="3"/>
      <c r="DYN255" s="3"/>
      <c r="DYO255" s="3"/>
      <c r="DYP255" s="3"/>
      <c r="DYQ255" s="3"/>
      <c r="DYR255" s="3"/>
      <c r="DYS255" s="3"/>
      <c r="DYT255" s="3"/>
      <c r="DYU255" s="3"/>
      <c r="DYV255" s="3"/>
      <c r="DYW255" s="3"/>
      <c r="DYX255" s="3"/>
      <c r="DYY255" s="3"/>
      <c r="DYZ255" s="3"/>
      <c r="DZA255" s="3"/>
      <c r="DZB255" s="3"/>
      <c r="DZC255" s="3"/>
      <c r="DZD255" s="3"/>
      <c r="DZE255" s="3"/>
      <c r="DZF255" s="3"/>
      <c r="DZG255" s="3"/>
      <c r="DZH255" s="3"/>
      <c r="DZI255" s="3"/>
      <c r="DZJ255" s="3"/>
      <c r="DZK255" s="3"/>
      <c r="DZL255" s="3"/>
      <c r="DZM255" s="3"/>
      <c r="DZN255" s="3"/>
      <c r="DZO255" s="3"/>
      <c r="DZP255" s="3"/>
      <c r="DZQ255" s="3"/>
      <c r="DZR255" s="3"/>
      <c r="DZS255" s="3"/>
      <c r="DZT255" s="3"/>
      <c r="DZU255" s="3"/>
      <c r="DZV255" s="3"/>
      <c r="DZW255" s="3"/>
      <c r="DZX255" s="3"/>
      <c r="DZY255" s="3"/>
      <c r="DZZ255" s="3"/>
      <c r="EAA255" s="3"/>
      <c r="EAB255" s="3"/>
      <c r="EAC255" s="3"/>
      <c r="EAD255" s="3"/>
      <c r="EAE255" s="3"/>
      <c r="EAF255" s="3"/>
      <c r="EAG255" s="3"/>
      <c r="EAH255" s="3"/>
      <c r="EAI255" s="3"/>
      <c r="EAJ255" s="3"/>
      <c r="EAK255" s="3"/>
      <c r="EAL255" s="3"/>
      <c r="EAM255" s="3"/>
      <c r="EAN255" s="3"/>
      <c r="EAO255" s="3"/>
      <c r="EAP255" s="3"/>
      <c r="EAQ255" s="3"/>
      <c r="EAR255" s="3"/>
      <c r="EAS255" s="3"/>
      <c r="EAT255" s="3"/>
      <c r="EAU255" s="3"/>
      <c r="EAV255" s="3"/>
      <c r="EAW255" s="3"/>
      <c r="EAX255" s="3"/>
      <c r="EAY255" s="3"/>
      <c r="EAZ255" s="3"/>
      <c r="EBA255" s="3"/>
      <c r="EBB255" s="3"/>
      <c r="EBC255" s="3"/>
      <c r="EBD255" s="3"/>
      <c r="EBE255" s="3"/>
      <c r="EBF255" s="3"/>
      <c r="EBG255" s="3"/>
      <c r="EBH255" s="3"/>
      <c r="EBI255" s="3"/>
      <c r="EBJ255" s="3"/>
      <c r="EBK255" s="3"/>
      <c r="EBL255" s="3"/>
      <c r="EBM255" s="3"/>
      <c r="EBN255" s="3"/>
      <c r="EBO255" s="3"/>
      <c r="EBP255" s="3"/>
      <c r="EBQ255" s="3"/>
      <c r="EBR255" s="3"/>
      <c r="EBS255" s="3"/>
      <c r="EBT255" s="3"/>
      <c r="EBU255" s="3"/>
      <c r="EBV255" s="3"/>
      <c r="EBW255" s="3"/>
      <c r="EBX255" s="3"/>
      <c r="EBY255" s="3"/>
      <c r="EBZ255" s="3"/>
      <c r="ECA255" s="3"/>
      <c r="ECB255" s="3"/>
      <c r="ECC255" s="3"/>
      <c r="ECD255" s="3"/>
      <c r="ECE255" s="3"/>
      <c r="ECF255" s="3"/>
      <c r="ECG255" s="3"/>
      <c r="ECH255" s="3"/>
      <c r="ECI255" s="3"/>
      <c r="ECJ255" s="3"/>
      <c r="ECK255" s="3"/>
      <c r="ECL255" s="3"/>
      <c r="ECM255" s="3"/>
      <c r="ECN255" s="3"/>
      <c r="ECO255" s="3"/>
      <c r="ECP255" s="3"/>
      <c r="ECQ255" s="3"/>
      <c r="ECR255" s="3"/>
      <c r="ECS255" s="3"/>
      <c r="ECT255" s="3"/>
      <c r="ECU255" s="3"/>
      <c r="ECV255" s="3"/>
      <c r="ECW255" s="3"/>
      <c r="ECX255" s="3"/>
      <c r="ECY255" s="3"/>
      <c r="ECZ255" s="3"/>
      <c r="EDA255" s="3"/>
      <c r="EDB255" s="3"/>
      <c r="EDC255" s="3"/>
      <c r="EDD255" s="3"/>
      <c r="EDE255" s="3"/>
      <c r="EDF255" s="3"/>
      <c r="EDG255" s="3"/>
      <c r="EDH255" s="3"/>
      <c r="EDI255" s="3"/>
      <c r="EDJ255" s="3"/>
      <c r="EDK255" s="3"/>
      <c r="EDL255" s="3"/>
      <c r="EDM255" s="3"/>
      <c r="EDN255" s="3"/>
      <c r="EDO255" s="3"/>
      <c r="EDP255" s="3"/>
      <c r="EDQ255" s="3"/>
      <c r="EDR255" s="3"/>
      <c r="EDS255" s="3"/>
      <c r="EDT255" s="3"/>
      <c r="EDU255" s="3"/>
      <c r="EDV255" s="3"/>
      <c r="EDW255" s="3"/>
      <c r="EDX255" s="3"/>
      <c r="EDY255" s="3"/>
      <c r="EDZ255" s="3"/>
      <c r="EEA255" s="3"/>
      <c r="EEB255" s="3"/>
      <c r="EEC255" s="3"/>
      <c r="EED255" s="3"/>
      <c r="EEE255" s="3"/>
      <c r="EEF255" s="3"/>
      <c r="EEG255" s="3"/>
      <c r="EEH255" s="3"/>
      <c r="EEI255" s="3"/>
      <c r="EEJ255" s="3"/>
      <c r="EEK255" s="3"/>
      <c r="EEL255" s="3"/>
      <c r="EEM255" s="3"/>
      <c r="EEN255" s="3"/>
      <c r="EEO255" s="3"/>
      <c r="EEP255" s="3"/>
      <c r="EEQ255" s="3"/>
      <c r="EER255" s="3"/>
      <c r="EES255" s="3"/>
      <c r="EET255" s="3"/>
      <c r="EEU255" s="3"/>
      <c r="EEV255" s="3"/>
      <c r="EEW255" s="3"/>
      <c r="EEX255" s="3"/>
      <c r="EEY255" s="3"/>
      <c r="EEZ255" s="3"/>
      <c r="EFA255" s="3"/>
      <c r="EFB255" s="3"/>
      <c r="EFC255" s="3"/>
      <c r="EFD255" s="3"/>
      <c r="EFE255" s="3"/>
      <c r="EFF255" s="3"/>
      <c r="EFG255" s="3"/>
      <c r="EFH255" s="3"/>
      <c r="EFI255" s="3"/>
      <c r="EFJ255" s="3"/>
      <c r="EFK255" s="3"/>
      <c r="EFL255" s="3"/>
      <c r="EFM255" s="3"/>
      <c r="EFN255" s="3"/>
      <c r="EFO255" s="3"/>
      <c r="EFP255" s="3"/>
      <c r="EFQ255" s="3"/>
      <c r="EFR255" s="3"/>
      <c r="EFS255" s="3"/>
      <c r="EFT255" s="3"/>
      <c r="EFU255" s="3"/>
      <c r="EFV255" s="3"/>
      <c r="EFW255" s="3"/>
      <c r="EFX255" s="3"/>
      <c r="EFY255" s="3"/>
      <c r="EFZ255" s="3"/>
      <c r="EGA255" s="3"/>
      <c r="EGB255" s="3"/>
      <c r="EGC255" s="3"/>
      <c r="EGD255" s="3"/>
      <c r="EGE255" s="3"/>
      <c r="EGF255" s="3"/>
      <c r="EGG255" s="3"/>
      <c r="EGH255" s="3"/>
      <c r="EGI255" s="3"/>
      <c r="EGJ255" s="3"/>
      <c r="EGK255" s="3"/>
      <c r="EGL255" s="3"/>
      <c r="EGM255" s="3"/>
      <c r="EGN255" s="3"/>
      <c r="EGO255" s="3"/>
      <c r="EGP255" s="3"/>
      <c r="EGQ255" s="3"/>
      <c r="EGR255" s="3"/>
      <c r="EGS255" s="3"/>
      <c r="EGT255" s="3"/>
      <c r="EGU255" s="3"/>
      <c r="EGV255" s="3"/>
      <c r="EGW255" s="3"/>
      <c r="EGX255" s="3"/>
      <c r="EGY255" s="3"/>
      <c r="EGZ255" s="3"/>
      <c r="EHA255" s="3"/>
      <c r="EHB255" s="3"/>
      <c r="EHC255" s="3"/>
      <c r="EHD255" s="3"/>
      <c r="EHE255" s="3"/>
      <c r="EHF255" s="3"/>
      <c r="EHG255" s="3"/>
      <c r="EHH255" s="3"/>
      <c r="EHI255" s="3"/>
      <c r="EHJ255" s="3"/>
      <c r="EHK255" s="3"/>
      <c r="EHL255" s="3"/>
      <c r="EHM255" s="3"/>
      <c r="EHN255" s="3"/>
      <c r="EHO255" s="3"/>
      <c r="EHP255" s="3"/>
      <c r="EHQ255" s="3"/>
      <c r="EHR255" s="3"/>
      <c r="EHS255" s="3"/>
      <c r="EHT255" s="3"/>
      <c r="EHU255" s="3"/>
      <c r="EHV255" s="3"/>
      <c r="EHW255" s="3"/>
      <c r="EHX255" s="3"/>
      <c r="EHY255" s="3"/>
      <c r="EHZ255" s="3"/>
      <c r="EIA255" s="3"/>
      <c r="EIB255" s="3"/>
      <c r="EIC255" s="3"/>
      <c r="EID255" s="3"/>
      <c r="EIE255" s="3"/>
      <c r="EIF255" s="3"/>
      <c r="EIG255" s="3"/>
      <c r="EIH255" s="3"/>
      <c r="EII255" s="3"/>
      <c r="EIJ255" s="3"/>
      <c r="EIK255" s="3"/>
      <c r="EIL255" s="3"/>
      <c r="EIM255" s="3"/>
      <c r="EIN255" s="3"/>
      <c r="EIO255" s="3"/>
      <c r="EIP255" s="3"/>
      <c r="EIQ255" s="3"/>
      <c r="EIR255" s="3"/>
      <c r="EIS255" s="3"/>
      <c r="EIT255" s="3"/>
      <c r="EIU255" s="3"/>
      <c r="EIV255" s="3"/>
      <c r="EIW255" s="3"/>
      <c r="EIX255" s="3"/>
      <c r="EIY255" s="3"/>
      <c r="EIZ255" s="3"/>
      <c r="EJA255" s="3"/>
      <c r="EJB255" s="3"/>
      <c r="EJC255" s="3"/>
      <c r="EJD255" s="3"/>
      <c r="EJE255" s="3"/>
      <c r="EJF255" s="3"/>
      <c r="EJG255" s="3"/>
      <c r="EJH255" s="3"/>
      <c r="EJI255" s="3"/>
      <c r="EJJ255" s="3"/>
      <c r="EJK255" s="3"/>
      <c r="EJL255" s="3"/>
      <c r="EJM255" s="3"/>
      <c r="EJN255" s="3"/>
      <c r="EJO255" s="3"/>
      <c r="EJP255" s="3"/>
      <c r="EJQ255" s="3"/>
      <c r="EJR255" s="3"/>
      <c r="EJS255" s="3"/>
      <c r="EJT255" s="3"/>
      <c r="EJU255" s="3"/>
      <c r="EJV255" s="3"/>
      <c r="EJW255" s="3"/>
      <c r="EJX255" s="3"/>
      <c r="EJY255" s="3"/>
      <c r="EJZ255" s="3"/>
      <c r="EKA255" s="3"/>
      <c r="EKB255" s="3"/>
      <c r="EKC255" s="3"/>
      <c r="EKD255" s="3"/>
      <c r="EKE255" s="3"/>
      <c r="EKF255" s="3"/>
      <c r="EKG255" s="3"/>
      <c r="EKH255" s="3"/>
      <c r="EKI255" s="3"/>
      <c r="EKJ255" s="3"/>
      <c r="EKK255" s="3"/>
      <c r="EKL255" s="3"/>
      <c r="EKM255" s="3"/>
      <c r="EKN255" s="3"/>
      <c r="EKO255" s="3"/>
      <c r="EKP255" s="3"/>
      <c r="EKQ255" s="3"/>
      <c r="EKR255" s="3"/>
      <c r="EKS255" s="3"/>
      <c r="EKT255" s="3"/>
      <c r="EKU255" s="3"/>
      <c r="EKV255" s="3"/>
      <c r="EKW255" s="3"/>
      <c r="EKX255" s="3"/>
      <c r="EKY255" s="3"/>
      <c r="EKZ255" s="3"/>
      <c r="ELA255" s="3"/>
      <c r="ELB255" s="3"/>
      <c r="ELC255" s="3"/>
      <c r="ELD255" s="3"/>
      <c r="ELE255" s="3"/>
      <c r="ELF255" s="3"/>
      <c r="ELG255" s="3"/>
      <c r="ELH255" s="3"/>
      <c r="ELI255" s="3"/>
      <c r="ELJ255" s="3"/>
      <c r="ELK255" s="3"/>
      <c r="ELL255" s="3"/>
      <c r="ELM255" s="3"/>
      <c r="ELN255" s="3"/>
      <c r="ELO255" s="3"/>
      <c r="ELP255" s="3"/>
      <c r="ELQ255" s="3"/>
      <c r="ELR255" s="3"/>
      <c r="ELS255" s="3"/>
      <c r="ELT255" s="3"/>
      <c r="ELU255" s="3"/>
      <c r="ELV255" s="3"/>
      <c r="ELW255" s="3"/>
      <c r="ELX255" s="3"/>
      <c r="ELY255" s="3"/>
      <c r="ELZ255" s="3"/>
      <c r="EMA255" s="3"/>
      <c r="EMB255" s="3"/>
      <c r="EMC255" s="3"/>
      <c r="EMD255" s="3"/>
      <c r="EME255" s="3"/>
      <c r="EMF255" s="3"/>
      <c r="EMG255" s="3"/>
      <c r="EMH255" s="3"/>
      <c r="EMI255" s="3"/>
      <c r="EMJ255" s="3"/>
      <c r="EMK255" s="3"/>
      <c r="EML255" s="3"/>
      <c r="EMM255" s="3"/>
      <c r="EMN255" s="3"/>
      <c r="EMO255" s="3"/>
      <c r="EMP255" s="3"/>
      <c r="EMQ255" s="3"/>
      <c r="EMR255" s="3"/>
      <c r="EMS255" s="3"/>
      <c r="EMT255" s="3"/>
      <c r="EMU255" s="3"/>
      <c r="EMV255" s="3"/>
      <c r="EMW255" s="3"/>
      <c r="EMX255" s="3"/>
      <c r="EMY255" s="3"/>
      <c r="EMZ255" s="3"/>
      <c r="ENA255" s="3"/>
      <c r="ENB255" s="3"/>
      <c r="ENC255" s="3"/>
      <c r="END255" s="3"/>
      <c r="ENE255" s="3"/>
      <c r="ENF255" s="3"/>
      <c r="ENG255" s="3"/>
      <c r="ENH255" s="3"/>
      <c r="ENI255" s="3"/>
      <c r="ENJ255" s="3"/>
      <c r="ENK255" s="3"/>
      <c r="ENL255" s="3"/>
      <c r="ENM255" s="3"/>
      <c r="ENN255" s="3"/>
      <c r="ENO255" s="3"/>
      <c r="ENP255" s="3"/>
      <c r="ENQ255" s="3"/>
      <c r="ENR255" s="3"/>
      <c r="ENS255" s="3"/>
      <c r="ENT255" s="3"/>
      <c r="ENU255" s="3"/>
      <c r="ENV255" s="3"/>
      <c r="ENW255" s="3"/>
      <c r="ENX255" s="3"/>
      <c r="ENY255" s="3"/>
      <c r="ENZ255" s="3"/>
      <c r="EOA255" s="3"/>
      <c r="EOB255" s="3"/>
      <c r="EOC255" s="3"/>
      <c r="EOD255" s="3"/>
      <c r="EOE255" s="3"/>
      <c r="EOF255" s="3"/>
      <c r="EOG255" s="3"/>
      <c r="EOH255" s="3"/>
      <c r="EOI255" s="3"/>
      <c r="EOJ255" s="3"/>
      <c r="EOK255" s="3"/>
      <c r="EOL255" s="3"/>
      <c r="EOM255" s="3"/>
      <c r="EON255" s="3"/>
      <c r="EOO255" s="3"/>
      <c r="EOP255" s="3"/>
      <c r="EOQ255" s="3"/>
      <c r="EOR255" s="3"/>
      <c r="EOS255" s="3"/>
      <c r="EOT255" s="3"/>
      <c r="EOU255" s="3"/>
      <c r="EOV255" s="3"/>
      <c r="EOW255" s="3"/>
      <c r="EOX255" s="3"/>
      <c r="EOY255" s="3"/>
      <c r="EOZ255" s="3"/>
      <c r="EPA255" s="3"/>
      <c r="EPB255" s="3"/>
      <c r="EPC255" s="3"/>
      <c r="EPD255" s="3"/>
      <c r="EPE255" s="3"/>
      <c r="EPF255" s="3"/>
      <c r="EPG255" s="3"/>
      <c r="EPH255" s="3"/>
      <c r="EPI255" s="3"/>
      <c r="EPJ255" s="3"/>
      <c r="EPK255" s="3"/>
      <c r="EPL255" s="3"/>
      <c r="EPM255" s="3"/>
      <c r="EPN255" s="3"/>
      <c r="EPO255" s="3"/>
      <c r="EPP255" s="3"/>
      <c r="EPQ255" s="3"/>
      <c r="EPR255" s="3"/>
      <c r="EPS255" s="3"/>
      <c r="EPT255" s="3"/>
      <c r="EPU255" s="3"/>
      <c r="EPV255" s="3"/>
      <c r="EPW255" s="3"/>
      <c r="EPX255" s="3"/>
      <c r="EPY255" s="3"/>
      <c r="EPZ255" s="3"/>
      <c r="EQA255" s="3"/>
      <c r="EQB255" s="3"/>
      <c r="EQC255" s="3"/>
      <c r="EQD255" s="3"/>
      <c r="EQE255" s="3"/>
      <c r="EQF255" s="3"/>
      <c r="EQG255" s="3"/>
      <c r="EQH255" s="3"/>
      <c r="EQI255" s="3"/>
      <c r="EQJ255" s="3"/>
      <c r="EQK255" s="3"/>
      <c r="EQL255" s="3"/>
      <c r="EQM255" s="3"/>
      <c r="EQN255" s="3"/>
      <c r="EQO255" s="3"/>
      <c r="EQP255" s="3"/>
      <c r="EQQ255" s="3"/>
      <c r="EQR255" s="3"/>
      <c r="EQS255" s="3"/>
      <c r="EQT255" s="3"/>
      <c r="EQU255" s="3"/>
      <c r="EQV255" s="3"/>
      <c r="EQW255" s="3"/>
      <c r="EQX255" s="3"/>
      <c r="EQY255" s="3"/>
      <c r="EQZ255" s="3"/>
      <c r="ERA255" s="3"/>
      <c r="ERB255" s="3"/>
      <c r="ERC255" s="3"/>
      <c r="ERD255" s="3"/>
      <c r="ERE255" s="3"/>
      <c r="ERF255" s="3"/>
      <c r="ERG255" s="3"/>
      <c r="ERH255" s="3"/>
      <c r="ERI255" s="3"/>
      <c r="ERJ255" s="3"/>
      <c r="ERK255" s="3"/>
      <c r="ERL255" s="3"/>
      <c r="ERM255" s="3"/>
      <c r="ERN255" s="3"/>
      <c r="ERO255" s="3"/>
      <c r="ERP255" s="3"/>
      <c r="ERQ255" s="3"/>
      <c r="ERR255" s="3"/>
      <c r="ERS255" s="3"/>
      <c r="ERT255" s="3"/>
      <c r="ERU255" s="3"/>
      <c r="ERV255" s="3"/>
      <c r="ERW255" s="3"/>
      <c r="ERX255" s="3"/>
      <c r="ERY255" s="3"/>
      <c r="ERZ255" s="3"/>
      <c r="ESA255" s="3"/>
      <c r="ESB255" s="3"/>
      <c r="ESC255" s="3"/>
      <c r="ESD255" s="3"/>
      <c r="ESE255" s="3"/>
      <c r="ESF255" s="3"/>
      <c r="ESG255" s="3"/>
      <c r="ESH255" s="3"/>
      <c r="ESI255" s="3"/>
      <c r="ESJ255" s="3"/>
      <c r="ESK255" s="3"/>
      <c r="ESL255" s="3"/>
      <c r="ESM255" s="3"/>
      <c r="ESN255" s="3"/>
      <c r="ESO255" s="3"/>
      <c r="ESP255" s="3"/>
      <c r="ESQ255" s="3"/>
      <c r="ESR255" s="3"/>
      <c r="ESS255" s="3"/>
      <c r="EST255" s="3"/>
      <c r="ESU255" s="3"/>
      <c r="ESV255" s="3"/>
      <c r="ESW255" s="3"/>
      <c r="ESX255" s="3"/>
      <c r="ESY255" s="3"/>
      <c r="ESZ255" s="3"/>
      <c r="ETA255" s="3"/>
      <c r="ETB255" s="3"/>
      <c r="ETC255" s="3"/>
      <c r="ETD255" s="3"/>
      <c r="ETE255" s="3"/>
      <c r="ETF255" s="3"/>
      <c r="ETG255" s="3"/>
      <c r="ETH255" s="3"/>
      <c r="ETI255" s="3"/>
      <c r="ETJ255" s="3"/>
      <c r="ETK255" s="3"/>
      <c r="ETL255" s="3"/>
      <c r="ETM255" s="3"/>
      <c r="ETN255" s="3"/>
      <c r="ETO255" s="3"/>
      <c r="ETP255" s="3"/>
      <c r="ETQ255" s="3"/>
      <c r="ETR255" s="3"/>
      <c r="ETS255" s="3"/>
      <c r="ETT255" s="3"/>
      <c r="ETU255" s="3"/>
      <c r="ETV255" s="3"/>
      <c r="ETW255" s="3"/>
      <c r="ETX255" s="3"/>
      <c r="ETY255" s="3"/>
      <c r="ETZ255" s="3"/>
      <c r="EUA255" s="3"/>
      <c r="EUB255" s="3"/>
      <c r="EUC255" s="3"/>
      <c r="EUD255" s="3"/>
      <c r="EUE255" s="3"/>
      <c r="EUF255" s="3"/>
      <c r="EUG255" s="3"/>
      <c r="EUH255" s="3"/>
      <c r="EUI255" s="3"/>
      <c r="EUJ255" s="3"/>
      <c r="EUK255" s="3"/>
      <c r="EUL255" s="3"/>
      <c r="EUM255" s="3"/>
      <c r="EUN255" s="3"/>
      <c r="EUO255" s="3"/>
      <c r="EUP255" s="3"/>
      <c r="EUQ255" s="3"/>
      <c r="EUR255" s="3"/>
      <c r="EUS255" s="3"/>
      <c r="EUT255" s="3"/>
      <c r="EUU255" s="3"/>
      <c r="EUV255" s="3"/>
      <c r="EUW255" s="3"/>
      <c r="EUX255" s="3"/>
      <c r="EUY255" s="3"/>
      <c r="EUZ255" s="3"/>
      <c r="EVA255" s="3"/>
      <c r="EVB255" s="3"/>
      <c r="EVC255" s="3"/>
      <c r="EVD255" s="3"/>
      <c r="EVE255" s="3"/>
      <c r="EVF255" s="3"/>
      <c r="EVG255" s="3"/>
      <c r="EVH255" s="3"/>
      <c r="EVI255" s="3"/>
      <c r="EVJ255" s="3"/>
      <c r="EVK255" s="3"/>
      <c r="EVL255" s="3"/>
      <c r="EVM255" s="3"/>
      <c r="EVN255" s="3"/>
      <c r="EVO255" s="3"/>
      <c r="EVP255" s="3"/>
      <c r="EVQ255" s="3"/>
      <c r="EVR255" s="3"/>
      <c r="EVS255" s="3"/>
      <c r="EVT255" s="3"/>
      <c r="EVU255" s="3"/>
      <c r="EVV255" s="3"/>
      <c r="EVW255" s="3"/>
      <c r="EVX255" s="3"/>
      <c r="EVY255" s="3"/>
      <c r="EVZ255" s="3"/>
      <c r="EWA255" s="3"/>
      <c r="EWB255" s="3"/>
      <c r="EWC255" s="3"/>
      <c r="EWD255" s="3"/>
      <c r="EWE255" s="3"/>
      <c r="EWF255" s="3"/>
      <c r="EWG255" s="3"/>
      <c r="EWH255" s="3"/>
      <c r="EWI255" s="3"/>
      <c r="EWJ255" s="3"/>
      <c r="EWK255" s="3"/>
      <c r="EWL255" s="3"/>
      <c r="EWM255" s="3"/>
      <c r="EWN255" s="3"/>
      <c r="EWO255" s="3"/>
      <c r="EWP255" s="3"/>
      <c r="EWQ255" s="3"/>
      <c r="EWR255" s="3"/>
      <c r="EWS255" s="3"/>
      <c r="EWT255" s="3"/>
      <c r="EWU255" s="3"/>
      <c r="EWV255" s="3"/>
      <c r="EWW255" s="3"/>
      <c r="EWX255" s="3"/>
      <c r="EWY255" s="3"/>
      <c r="EWZ255" s="3"/>
      <c r="EXA255" s="3"/>
      <c r="EXB255" s="3"/>
      <c r="EXC255" s="3"/>
      <c r="EXD255" s="3"/>
      <c r="EXE255" s="3"/>
      <c r="EXF255" s="3"/>
      <c r="EXG255" s="3"/>
      <c r="EXH255" s="3"/>
      <c r="EXI255" s="3"/>
      <c r="EXJ255" s="3"/>
      <c r="EXK255" s="3"/>
      <c r="EXL255" s="3"/>
      <c r="EXM255" s="3"/>
      <c r="EXN255" s="3"/>
      <c r="EXO255" s="3"/>
      <c r="EXP255" s="3"/>
      <c r="EXQ255" s="3"/>
      <c r="EXR255" s="3"/>
      <c r="EXS255" s="3"/>
      <c r="EXT255" s="3"/>
      <c r="EXU255" s="3"/>
      <c r="EXV255" s="3"/>
      <c r="EXW255" s="3"/>
      <c r="EXX255" s="3"/>
      <c r="EXY255" s="3"/>
      <c r="EXZ255" s="3"/>
      <c r="EYA255" s="3"/>
      <c r="EYB255" s="3"/>
      <c r="EYC255" s="3"/>
      <c r="EYD255" s="3"/>
      <c r="EYE255" s="3"/>
      <c r="EYF255" s="3"/>
      <c r="EYG255" s="3"/>
      <c r="EYH255" s="3"/>
      <c r="EYI255" s="3"/>
      <c r="EYJ255" s="3"/>
      <c r="EYK255" s="3"/>
      <c r="EYL255" s="3"/>
      <c r="EYM255" s="3"/>
      <c r="EYN255" s="3"/>
      <c r="EYO255" s="3"/>
      <c r="EYP255" s="3"/>
      <c r="EYQ255" s="3"/>
      <c r="EYR255" s="3"/>
      <c r="EYS255" s="3"/>
      <c r="EYT255" s="3"/>
      <c r="EYU255" s="3"/>
      <c r="EYV255" s="3"/>
      <c r="EYW255" s="3"/>
      <c r="EYX255" s="3"/>
      <c r="EYY255" s="3"/>
      <c r="EYZ255" s="3"/>
      <c r="EZA255" s="3"/>
      <c r="EZB255" s="3"/>
      <c r="EZC255" s="3"/>
      <c r="EZD255" s="3"/>
      <c r="EZE255" s="3"/>
      <c r="EZF255" s="3"/>
      <c r="EZG255" s="3"/>
      <c r="EZH255" s="3"/>
      <c r="EZI255" s="3"/>
      <c r="EZJ255" s="3"/>
      <c r="EZK255" s="3"/>
      <c r="EZL255" s="3"/>
      <c r="EZM255" s="3"/>
      <c r="EZN255" s="3"/>
      <c r="EZO255" s="3"/>
      <c r="EZP255" s="3"/>
      <c r="EZQ255" s="3"/>
      <c r="EZR255" s="3"/>
      <c r="EZS255" s="3"/>
      <c r="EZT255" s="3"/>
      <c r="EZU255" s="3"/>
      <c r="EZV255" s="3"/>
      <c r="EZW255" s="3"/>
      <c r="EZX255" s="3"/>
      <c r="EZY255" s="3"/>
      <c r="EZZ255" s="3"/>
      <c r="FAA255" s="3"/>
      <c r="FAB255" s="3"/>
      <c r="FAC255" s="3"/>
      <c r="FAD255" s="3"/>
      <c r="FAE255" s="3"/>
      <c r="FAF255" s="3"/>
      <c r="FAG255" s="3"/>
      <c r="FAH255" s="3"/>
      <c r="FAI255" s="3"/>
      <c r="FAJ255" s="3"/>
      <c r="FAK255" s="3"/>
      <c r="FAL255" s="3"/>
      <c r="FAM255" s="3"/>
      <c r="FAN255" s="3"/>
      <c r="FAO255" s="3"/>
      <c r="FAP255" s="3"/>
      <c r="FAQ255" s="3"/>
      <c r="FAR255" s="3"/>
      <c r="FAS255" s="3"/>
      <c r="FAT255" s="3"/>
      <c r="FAU255" s="3"/>
      <c r="FAV255" s="3"/>
      <c r="FAW255" s="3"/>
      <c r="FAX255" s="3"/>
      <c r="FAY255" s="3"/>
      <c r="FAZ255" s="3"/>
      <c r="FBA255" s="3"/>
      <c r="FBB255" s="3"/>
      <c r="FBC255" s="3"/>
      <c r="FBD255" s="3"/>
      <c r="FBE255" s="3"/>
      <c r="FBF255" s="3"/>
      <c r="FBG255" s="3"/>
      <c r="FBH255" s="3"/>
      <c r="FBI255" s="3"/>
      <c r="FBJ255" s="3"/>
      <c r="FBK255" s="3"/>
      <c r="FBL255" s="3"/>
      <c r="FBM255" s="3"/>
      <c r="FBN255" s="3"/>
      <c r="FBO255" s="3"/>
      <c r="FBP255" s="3"/>
      <c r="FBQ255" s="3"/>
      <c r="FBR255" s="3"/>
      <c r="FBS255" s="3"/>
      <c r="FBT255" s="3"/>
      <c r="FBU255" s="3"/>
      <c r="FBV255" s="3"/>
      <c r="FBW255" s="3"/>
      <c r="FBX255" s="3"/>
      <c r="FBY255" s="3"/>
      <c r="FBZ255" s="3"/>
      <c r="FCA255" s="3"/>
      <c r="FCB255" s="3"/>
      <c r="FCC255" s="3"/>
      <c r="FCD255" s="3"/>
      <c r="FCE255" s="3"/>
      <c r="FCF255" s="3"/>
      <c r="FCG255" s="3"/>
      <c r="FCH255" s="3"/>
      <c r="FCI255" s="3"/>
      <c r="FCJ255" s="3"/>
      <c r="FCK255" s="3"/>
      <c r="FCL255" s="3"/>
      <c r="FCM255" s="3"/>
      <c r="FCN255" s="3"/>
      <c r="FCO255" s="3"/>
      <c r="FCP255" s="3"/>
      <c r="FCQ255" s="3"/>
      <c r="FCR255" s="3"/>
      <c r="FCS255" s="3"/>
      <c r="FCT255" s="3"/>
      <c r="FCU255" s="3"/>
      <c r="FCV255" s="3"/>
      <c r="FCW255" s="3"/>
      <c r="FCX255" s="3"/>
      <c r="FCY255" s="3"/>
      <c r="FCZ255" s="3"/>
      <c r="FDA255" s="3"/>
      <c r="FDB255" s="3"/>
      <c r="FDC255" s="3"/>
      <c r="FDD255" s="3"/>
      <c r="FDE255" s="3"/>
      <c r="FDF255" s="3"/>
      <c r="FDG255" s="3"/>
      <c r="FDH255" s="3"/>
      <c r="FDI255" s="3"/>
      <c r="FDJ255" s="3"/>
      <c r="FDK255" s="3"/>
      <c r="FDL255" s="3"/>
      <c r="FDM255" s="3"/>
      <c r="FDN255" s="3"/>
      <c r="FDO255" s="3"/>
      <c r="FDP255" s="3"/>
      <c r="FDQ255" s="3"/>
      <c r="FDR255" s="3"/>
      <c r="FDS255" s="3"/>
      <c r="FDT255" s="3"/>
      <c r="FDU255" s="3"/>
      <c r="FDV255" s="3"/>
      <c r="FDW255" s="3"/>
      <c r="FDX255" s="3"/>
      <c r="FDY255" s="3"/>
      <c r="FDZ255" s="3"/>
      <c r="FEA255" s="3"/>
      <c r="FEB255" s="3"/>
      <c r="FEC255" s="3"/>
      <c r="FED255" s="3"/>
      <c r="FEE255" s="3"/>
      <c r="FEF255" s="3"/>
      <c r="FEG255" s="3"/>
      <c r="FEH255" s="3"/>
      <c r="FEI255" s="3"/>
      <c r="FEJ255" s="3"/>
      <c r="FEK255" s="3"/>
      <c r="FEL255" s="3"/>
      <c r="FEM255" s="3"/>
      <c r="FEN255" s="3"/>
      <c r="FEO255" s="3"/>
      <c r="FEP255" s="3"/>
      <c r="FEQ255" s="3"/>
      <c r="FER255" s="3"/>
      <c r="FES255" s="3"/>
      <c r="FET255" s="3"/>
      <c r="FEU255" s="3"/>
      <c r="FEV255" s="3"/>
      <c r="FEW255" s="3"/>
      <c r="FEX255" s="3"/>
      <c r="FEY255" s="3"/>
      <c r="FEZ255" s="3"/>
      <c r="FFA255" s="3"/>
      <c r="FFB255" s="3"/>
      <c r="FFC255" s="3"/>
      <c r="FFD255" s="3"/>
      <c r="FFE255" s="3"/>
      <c r="FFF255" s="3"/>
      <c r="FFG255" s="3"/>
      <c r="FFH255" s="3"/>
      <c r="FFI255" s="3"/>
      <c r="FFJ255" s="3"/>
      <c r="FFK255" s="3"/>
      <c r="FFL255" s="3"/>
      <c r="FFM255" s="3"/>
      <c r="FFN255" s="3"/>
      <c r="FFO255" s="3"/>
      <c r="FFP255" s="3"/>
      <c r="FFQ255" s="3"/>
      <c r="FFR255" s="3"/>
      <c r="FFS255" s="3"/>
      <c r="FFT255" s="3"/>
      <c r="FFU255" s="3"/>
      <c r="FFV255" s="3"/>
      <c r="FFW255" s="3"/>
      <c r="FFX255" s="3"/>
      <c r="FFY255" s="3"/>
      <c r="FFZ255" s="3"/>
      <c r="FGA255" s="3"/>
      <c r="FGB255" s="3"/>
      <c r="FGC255" s="3"/>
      <c r="FGD255" s="3"/>
      <c r="FGE255" s="3"/>
      <c r="FGF255" s="3"/>
      <c r="FGG255" s="3"/>
      <c r="FGH255" s="3"/>
      <c r="FGI255" s="3"/>
      <c r="FGJ255" s="3"/>
      <c r="FGK255" s="3"/>
      <c r="FGL255" s="3"/>
      <c r="FGM255" s="3"/>
      <c r="FGN255" s="3"/>
      <c r="FGO255" s="3"/>
      <c r="FGP255" s="3"/>
      <c r="FGQ255" s="3"/>
      <c r="FGR255" s="3"/>
      <c r="FGS255" s="3"/>
      <c r="FGT255" s="3"/>
      <c r="FGU255" s="3"/>
      <c r="FGV255" s="3"/>
      <c r="FGW255" s="3"/>
      <c r="FGX255" s="3"/>
      <c r="FGY255" s="3"/>
      <c r="FGZ255" s="3"/>
      <c r="FHA255" s="3"/>
      <c r="FHB255" s="3"/>
      <c r="FHC255" s="3"/>
      <c r="FHD255" s="3"/>
      <c r="FHE255" s="3"/>
      <c r="FHF255" s="3"/>
      <c r="FHG255" s="3"/>
      <c r="FHH255" s="3"/>
      <c r="FHI255" s="3"/>
      <c r="FHJ255" s="3"/>
      <c r="FHK255" s="3"/>
      <c r="FHL255" s="3"/>
      <c r="FHM255" s="3"/>
      <c r="FHN255" s="3"/>
      <c r="FHO255" s="3"/>
      <c r="FHP255" s="3"/>
      <c r="FHQ255" s="3"/>
      <c r="FHR255" s="3"/>
      <c r="FHS255" s="3"/>
      <c r="FHT255" s="3"/>
      <c r="FHU255" s="3"/>
      <c r="FHV255" s="3"/>
      <c r="FHW255" s="3"/>
      <c r="FHX255" s="3"/>
      <c r="FHY255" s="3"/>
      <c r="FHZ255" s="3"/>
      <c r="FIA255" s="3"/>
      <c r="FIB255" s="3"/>
      <c r="FIC255" s="3"/>
      <c r="FID255" s="3"/>
      <c r="FIE255" s="3"/>
      <c r="FIF255" s="3"/>
      <c r="FIG255" s="3"/>
      <c r="FIH255" s="3"/>
      <c r="FII255" s="3"/>
      <c r="FIJ255" s="3"/>
      <c r="FIK255" s="3"/>
      <c r="FIL255" s="3"/>
      <c r="FIM255" s="3"/>
      <c r="FIN255" s="3"/>
      <c r="FIO255" s="3"/>
      <c r="FIP255" s="3"/>
      <c r="FIQ255" s="3"/>
      <c r="FIR255" s="3"/>
      <c r="FIS255" s="3"/>
      <c r="FIT255" s="3"/>
      <c r="FIU255" s="3"/>
      <c r="FIV255" s="3"/>
      <c r="FIW255" s="3"/>
      <c r="FIX255" s="3"/>
      <c r="FIY255" s="3"/>
      <c r="FIZ255" s="3"/>
      <c r="FJA255" s="3"/>
      <c r="FJB255" s="3"/>
      <c r="FJC255" s="3"/>
      <c r="FJD255" s="3"/>
      <c r="FJE255" s="3"/>
      <c r="FJF255" s="3"/>
      <c r="FJG255" s="3"/>
      <c r="FJH255" s="3"/>
      <c r="FJI255" s="3"/>
      <c r="FJJ255" s="3"/>
      <c r="FJK255" s="3"/>
      <c r="FJL255" s="3"/>
      <c r="FJM255" s="3"/>
      <c r="FJN255" s="3"/>
      <c r="FJO255" s="3"/>
      <c r="FJP255" s="3"/>
      <c r="FJQ255" s="3"/>
      <c r="FJR255" s="3"/>
      <c r="FJS255" s="3"/>
      <c r="FJT255" s="3"/>
      <c r="FJU255" s="3"/>
      <c r="FJV255" s="3"/>
      <c r="FJW255" s="3"/>
      <c r="FJX255" s="3"/>
      <c r="FJY255" s="3"/>
      <c r="FJZ255" s="3"/>
      <c r="FKA255" s="3"/>
      <c r="FKB255" s="3"/>
      <c r="FKC255" s="3"/>
      <c r="FKD255" s="3"/>
      <c r="FKE255" s="3"/>
      <c r="FKF255" s="3"/>
      <c r="FKG255" s="3"/>
      <c r="FKH255" s="3"/>
      <c r="FKI255" s="3"/>
      <c r="FKJ255" s="3"/>
      <c r="FKK255" s="3"/>
      <c r="FKL255" s="3"/>
      <c r="FKM255" s="3"/>
      <c r="FKN255" s="3"/>
      <c r="FKO255" s="3"/>
      <c r="FKP255" s="3"/>
      <c r="FKQ255" s="3"/>
      <c r="FKR255" s="3"/>
      <c r="FKS255" s="3"/>
      <c r="FKT255" s="3"/>
      <c r="FKU255" s="3"/>
      <c r="FKV255" s="3"/>
      <c r="FKW255" s="3"/>
      <c r="FKX255" s="3"/>
      <c r="FKY255" s="3"/>
      <c r="FKZ255" s="3"/>
      <c r="FLA255" s="3"/>
      <c r="FLB255" s="3"/>
      <c r="FLC255" s="3"/>
      <c r="FLD255" s="3"/>
      <c r="FLE255" s="3"/>
      <c r="FLF255" s="3"/>
      <c r="FLG255" s="3"/>
      <c r="FLH255" s="3"/>
      <c r="FLI255" s="3"/>
      <c r="FLJ255" s="3"/>
      <c r="FLK255" s="3"/>
      <c r="FLL255" s="3"/>
      <c r="FLM255" s="3"/>
      <c r="FLN255" s="3"/>
      <c r="FLO255" s="3"/>
      <c r="FLP255" s="3"/>
      <c r="FLQ255" s="3"/>
      <c r="FLR255" s="3"/>
      <c r="FLS255" s="3"/>
      <c r="FLT255" s="3"/>
      <c r="FLU255" s="3"/>
      <c r="FLV255" s="3"/>
      <c r="FLW255" s="3"/>
      <c r="FLX255" s="3"/>
      <c r="FLY255" s="3"/>
      <c r="FLZ255" s="3"/>
      <c r="FMA255" s="3"/>
      <c r="FMB255" s="3"/>
      <c r="FMC255" s="3"/>
      <c r="FMD255" s="3"/>
      <c r="FME255" s="3"/>
      <c r="FMF255" s="3"/>
      <c r="FMG255" s="3"/>
      <c r="FMH255" s="3"/>
      <c r="FMI255" s="3"/>
      <c r="FMJ255" s="3"/>
      <c r="FMK255" s="3"/>
      <c r="FML255" s="3"/>
      <c r="FMM255" s="3"/>
      <c r="FMN255" s="3"/>
      <c r="FMO255" s="3"/>
      <c r="FMP255" s="3"/>
      <c r="FMQ255" s="3"/>
      <c r="FMR255" s="3"/>
      <c r="FMS255" s="3"/>
      <c r="FMT255" s="3"/>
      <c r="FMU255" s="3"/>
      <c r="FMV255" s="3"/>
      <c r="FMW255" s="3"/>
      <c r="FMX255" s="3"/>
      <c r="FMY255" s="3"/>
      <c r="FMZ255" s="3"/>
      <c r="FNA255" s="3"/>
      <c r="FNB255" s="3"/>
      <c r="FNC255" s="3"/>
      <c r="FND255" s="3"/>
      <c r="FNE255" s="3"/>
      <c r="FNF255" s="3"/>
      <c r="FNG255" s="3"/>
      <c r="FNH255" s="3"/>
      <c r="FNI255" s="3"/>
      <c r="FNJ255" s="3"/>
      <c r="FNK255" s="3"/>
      <c r="FNL255" s="3"/>
      <c r="FNM255" s="3"/>
      <c r="FNN255" s="3"/>
      <c r="FNO255" s="3"/>
      <c r="FNP255" s="3"/>
      <c r="FNQ255" s="3"/>
      <c r="FNR255" s="3"/>
      <c r="FNS255" s="3"/>
      <c r="FNT255" s="3"/>
      <c r="FNU255" s="3"/>
      <c r="FNV255" s="3"/>
      <c r="FNW255" s="3"/>
      <c r="FNX255" s="3"/>
      <c r="FNY255" s="3"/>
      <c r="FNZ255" s="3"/>
      <c r="FOA255" s="3"/>
      <c r="FOB255" s="3"/>
      <c r="FOC255" s="3"/>
      <c r="FOD255" s="3"/>
      <c r="FOE255" s="3"/>
      <c r="FOF255" s="3"/>
      <c r="FOG255" s="3"/>
      <c r="FOH255" s="3"/>
      <c r="FOI255" s="3"/>
      <c r="FOJ255" s="3"/>
      <c r="FOK255" s="3"/>
      <c r="FOL255" s="3"/>
      <c r="FOM255" s="3"/>
      <c r="FON255" s="3"/>
      <c r="FOO255" s="3"/>
      <c r="FOP255" s="3"/>
      <c r="FOQ255" s="3"/>
      <c r="FOR255" s="3"/>
      <c r="FOS255" s="3"/>
      <c r="FOT255" s="3"/>
      <c r="FOU255" s="3"/>
      <c r="FOV255" s="3"/>
      <c r="FOW255" s="3"/>
      <c r="FOX255" s="3"/>
      <c r="FOY255" s="3"/>
      <c r="FOZ255" s="3"/>
      <c r="FPA255" s="3"/>
      <c r="FPB255" s="3"/>
      <c r="FPC255" s="3"/>
      <c r="FPD255" s="3"/>
      <c r="FPE255" s="3"/>
      <c r="FPF255" s="3"/>
      <c r="FPG255" s="3"/>
      <c r="FPH255" s="3"/>
      <c r="FPI255" s="3"/>
      <c r="FPJ255" s="3"/>
      <c r="FPK255" s="3"/>
      <c r="FPL255" s="3"/>
      <c r="FPM255" s="3"/>
      <c r="FPN255" s="3"/>
      <c r="FPO255" s="3"/>
      <c r="FPP255" s="3"/>
      <c r="FPQ255" s="3"/>
      <c r="FPR255" s="3"/>
      <c r="FPS255" s="3"/>
      <c r="FPT255" s="3"/>
      <c r="FPU255" s="3"/>
      <c r="FPV255" s="3"/>
      <c r="FPW255" s="3"/>
      <c r="FPX255" s="3"/>
      <c r="FPY255" s="3"/>
      <c r="FPZ255" s="3"/>
      <c r="FQA255" s="3"/>
      <c r="FQB255" s="3"/>
      <c r="FQC255" s="3"/>
      <c r="FQD255" s="3"/>
      <c r="FQE255" s="3"/>
      <c r="FQF255" s="3"/>
      <c r="FQG255" s="3"/>
      <c r="FQH255" s="3"/>
      <c r="FQI255" s="3"/>
      <c r="FQJ255" s="3"/>
      <c r="FQK255" s="3"/>
      <c r="FQL255" s="3"/>
      <c r="FQM255" s="3"/>
      <c r="FQN255" s="3"/>
      <c r="FQO255" s="3"/>
      <c r="FQP255" s="3"/>
      <c r="FQQ255" s="3"/>
      <c r="FQR255" s="3"/>
      <c r="FQS255" s="3"/>
      <c r="FQT255" s="3"/>
      <c r="FQU255" s="3"/>
      <c r="FQV255" s="3"/>
      <c r="FQW255" s="3"/>
      <c r="FQX255" s="3"/>
      <c r="FQY255" s="3"/>
      <c r="FQZ255" s="3"/>
      <c r="FRA255" s="3"/>
      <c r="FRB255" s="3"/>
      <c r="FRC255" s="3"/>
      <c r="FRD255" s="3"/>
      <c r="FRE255" s="3"/>
      <c r="FRF255" s="3"/>
      <c r="FRG255" s="3"/>
      <c r="FRH255" s="3"/>
      <c r="FRI255" s="3"/>
      <c r="FRJ255" s="3"/>
      <c r="FRK255" s="3"/>
      <c r="FRL255" s="3"/>
      <c r="FRM255" s="3"/>
      <c r="FRN255" s="3"/>
      <c r="FRO255" s="3"/>
      <c r="FRP255" s="3"/>
      <c r="FRQ255" s="3"/>
      <c r="FRR255" s="3"/>
      <c r="FRS255" s="3"/>
      <c r="FRT255" s="3"/>
      <c r="FRU255" s="3"/>
      <c r="FRV255" s="3"/>
      <c r="FRW255" s="3"/>
      <c r="FRX255" s="3"/>
      <c r="FRY255" s="3"/>
      <c r="FRZ255" s="3"/>
      <c r="FSA255" s="3"/>
      <c r="FSB255" s="3"/>
      <c r="FSC255" s="3"/>
      <c r="FSD255" s="3"/>
      <c r="FSE255" s="3"/>
      <c r="FSF255" s="3"/>
      <c r="FSG255" s="3"/>
      <c r="FSH255" s="3"/>
      <c r="FSI255" s="3"/>
      <c r="FSJ255" s="3"/>
      <c r="FSK255" s="3"/>
      <c r="FSL255" s="3"/>
      <c r="FSM255" s="3"/>
      <c r="FSN255" s="3"/>
      <c r="FSO255" s="3"/>
      <c r="FSP255" s="3"/>
      <c r="FSQ255" s="3"/>
      <c r="FSR255" s="3"/>
      <c r="FSS255" s="3"/>
      <c r="FST255" s="3"/>
      <c r="FSU255" s="3"/>
      <c r="FSV255" s="3"/>
      <c r="FSW255" s="3"/>
      <c r="FSX255" s="3"/>
      <c r="FSY255" s="3"/>
      <c r="FSZ255" s="3"/>
      <c r="FTA255" s="3"/>
      <c r="FTB255" s="3"/>
      <c r="FTC255" s="3"/>
      <c r="FTD255" s="3"/>
      <c r="FTE255" s="3"/>
      <c r="FTF255" s="3"/>
      <c r="FTG255" s="3"/>
      <c r="FTH255" s="3"/>
      <c r="FTI255" s="3"/>
      <c r="FTJ255" s="3"/>
      <c r="FTK255" s="3"/>
      <c r="FTL255" s="3"/>
      <c r="FTM255" s="3"/>
      <c r="FTN255" s="3"/>
      <c r="FTO255" s="3"/>
      <c r="FTP255" s="3"/>
      <c r="FTQ255" s="3"/>
      <c r="FTR255" s="3"/>
      <c r="FTS255" s="3"/>
      <c r="FTT255" s="3"/>
      <c r="FTU255" s="3"/>
      <c r="FTV255" s="3"/>
      <c r="FTW255" s="3"/>
      <c r="FTX255" s="3"/>
      <c r="FTY255" s="3"/>
      <c r="FTZ255" s="3"/>
      <c r="FUA255" s="3"/>
      <c r="FUB255" s="3"/>
      <c r="FUC255" s="3"/>
      <c r="FUD255" s="3"/>
      <c r="FUE255" s="3"/>
      <c r="FUF255" s="3"/>
      <c r="FUG255" s="3"/>
      <c r="FUH255" s="3"/>
      <c r="FUI255" s="3"/>
      <c r="FUJ255" s="3"/>
      <c r="FUK255" s="3"/>
      <c r="FUL255" s="3"/>
      <c r="FUM255" s="3"/>
      <c r="FUN255" s="3"/>
      <c r="FUO255" s="3"/>
      <c r="FUP255" s="3"/>
      <c r="FUQ255" s="3"/>
      <c r="FUR255" s="3"/>
      <c r="FUS255" s="3"/>
      <c r="FUT255" s="3"/>
      <c r="FUU255" s="3"/>
      <c r="FUV255" s="3"/>
      <c r="FUW255" s="3"/>
      <c r="FUX255" s="3"/>
      <c r="FUY255" s="3"/>
      <c r="FUZ255" s="3"/>
      <c r="FVA255" s="3"/>
      <c r="FVB255" s="3"/>
      <c r="FVC255" s="3"/>
      <c r="FVD255" s="3"/>
      <c r="FVE255" s="3"/>
      <c r="FVF255" s="3"/>
      <c r="FVG255" s="3"/>
      <c r="FVH255" s="3"/>
      <c r="FVI255" s="3"/>
      <c r="FVJ255" s="3"/>
      <c r="FVK255" s="3"/>
      <c r="FVL255" s="3"/>
      <c r="FVM255" s="3"/>
      <c r="FVN255" s="3"/>
      <c r="FVO255" s="3"/>
      <c r="FVP255" s="3"/>
      <c r="FVQ255" s="3"/>
      <c r="FVR255" s="3"/>
      <c r="FVS255" s="3"/>
      <c r="FVT255" s="3"/>
      <c r="FVU255" s="3"/>
      <c r="FVV255" s="3"/>
      <c r="FVW255" s="3"/>
      <c r="FVX255" s="3"/>
      <c r="FVY255" s="3"/>
      <c r="FVZ255" s="3"/>
      <c r="FWA255" s="3"/>
      <c r="FWB255" s="3"/>
      <c r="FWC255" s="3"/>
      <c r="FWD255" s="3"/>
      <c r="FWE255" s="3"/>
      <c r="FWF255" s="3"/>
      <c r="FWG255" s="3"/>
      <c r="FWH255" s="3"/>
      <c r="FWI255" s="3"/>
      <c r="FWJ255" s="3"/>
      <c r="FWK255" s="3"/>
      <c r="FWL255" s="3"/>
      <c r="FWM255" s="3"/>
      <c r="FWN255" s="3"/>
      <c r="FWO255" s="3"/>
      <c r="FWP255" s="3"/>
      <c r="FWQ255" s="3"/>
      <c r="FWR255" s="3"/>
      <c r="FWS255" s="3"/>
      <c r="FWT255" s="3"/>
      <c r="FWU255" s="3"/>
      <c r="FWV255" s="3"/>
      <c r="FWW255" s="3"/>
      <c r="FWX255" s="3"/>
      <c r="FWY255" s="3"/>
      <c r="FWZ255" s="3"/>
      <c r="FXA255" s="3"/>
      <c r="FXB255" s="3"/>
      <c r="FXC255" s="3"/>
      <c r="FXD255" s="3"/>
      <c r="FXE255" s="3"/>
      <c r="FXF255" s="3"/>
      <c r="FXG255" s="3"/>
      <c r="FXH255" s="3"/>
      <c r="FXI255" s="3"/>
      <c r="FXJ255" s="3"/>
      <c r="FXK255" s="3"/>
      <c r="FXL255" s="3"/>
      <c r="FXM255" s="3"/>
      <c r="FXN255" s="3"/>
      <c r="FXO255" s="3"/>
      <c r="FXP255" s="3"/>
      <c r="FXQ255" s="3"/>
      <c r="FXR255" s="3"/>
      <c r="FXS255" s="3"/>
      <c r="FXT255" s="3"/>
      <c r="FXU255" s="3"/>
      <c r="FXV255" s="3"/>
      <c r="FXW255" s="3"/>
      <c r="FXX255" s="3"/>
      <c r="FXY255" s="3"/>
      <c r="FXZ255" s="3"/>
      <c r="FYA255" s="3"/>
      <c r="FYB255" s="3"/>
      <c r="FYC255" s="3"/>
      <c r="FYD255" s="3"/>
      <c r="FYE255" s="3"/>
      <c r="FYF255" s="3"/>
      <c r="FYG255" s="3"/>
      <c r="FYH255" s="3"/>
      <c r="FYI255" s="3"/>
      <c r="FYJ255" s="3"/>
      <c r="FYK255" s="3"/>
      <c r="FYL255" s="3"/>
      <c r="FYM255" s="3"/>
      <c r="FYN255" s="3"/>
      <c r="FYO255" s="3"/>
      <c r="FYP255" s="3"/>
      <c r="FYQ255" s="3"/>
      <c r="FYR255" s="3"/>
      <c r="FYS255" s="3"/>
      <c r="FYT255" s="3"/>
      <c r="FYU255" s="3"/>
      <c r="FYV255" s="3"/>
      <c r="FYW255" s="3"/>
      <c r="FYX255" s="3"/>
      <c r="FYY255" s="3"/>
      <c r="FYZ255" s="3"/>
      <c r="FZA255" s="3"/>
      <c r="FZB255" s="3"/>
      <c r="FZC255" s="3"/>
      <c r="FZD255" s="3"/>
      <c r="FZE255" s="3"/>
      <c r="FZF255" s="3"/>
      <c r="FZG255" s="3"/>
      <c r="FZH255" s="3"/>
      <c r="FZI255" s="3"/>
      <c r="FZJ255" s="3"/>
      <c r="FZK255" s="3"/>
      <c r="FZL255" s="3"/>
      <c r="FZM255" s="3"/>
      <c r="FZN255" s="3"/>
      <c r="FZO255" s="3"/>
      <c r="FZP255" s="3"/>
      <c r="FZQ255" s="3"/>
      <c r="FZR255" s="3"/>
      <c r="FZS255" s="3"/>
      <c r="FZT255" s="3"/>
      <c r="FZU255" s="3"/>
      <c r="FZV255" s="3"/>
      <c r="FZW255" s="3"/>
      <c r="FZX255" s="3"/>
      <c r="FZY255" s="3"/>
      <c r="FZZ255" s="3"/>
      <c r="GAA255" s="3"/>
      <c r="GAB255" s="3"/>
      <c r="GAC255" s="3"/>
      <c r="GAD255" s="3"/>
      <c r="GAE255" s="3"/>
      <c r="GAF255" s="3"/>
      <c r="GAG255" s="3"/>
      <c r="GAH255" s="3"/>
      <c r="GAI255" s="3"/>
      <c r="GAJ255" s="3"/>
      <c r="GAK255" s="3"/>
      <c r="GAL255" s="3"/>
      <c r="GAM255" s="3"/>
      <c r="GAN255" s="3"/>
      <c r="GAO255" s="3"/>
      <c r="GAP255" s="3"/>
      <c r="GAQ255" s="3"/>
      <c r="GAR255" s="3"/>
      <c r="GAS255" s="3"/>
      <c r="GAT255" s="3"/>
      <c r="GAU255" s="3"/>
      <c r="GAV255" s="3"/>
      <c r="GAW255" s="3"/>
      <c r="GAX255" s="3"/>
      <c r="GAY255" s="3"/>
      <c r="GAZ255" s="3"/>
      <c r="GBA255" s="3"/>
      <c r="GBB255" s="3"/>
      <c r="GBC255" s="3"/>
      <c r="GBD255" s="3"/>
      <c r="GBE255" s="3"/>
      <c r="GBF255" s="3"/>
      <c r="GBG255" s="3"/>
      <c r="GBH255" s="3"/>
      <c r="GBI255" s="3"/>
      <c r="GBJ255" s="3"/>
      <c r="GBK255" s="3"/>
      <c r="GBL255" s="3"/>
      <c r="GBM255" s="3"/>
      <c r="GBN255" s="3"/>
      <c r="GBO255" s="3"/>
      <c r="GBP255" s="3"/>
      <c r="GBQ255" s="3"/>
      <c r="GBR255" s="3"/>
      <c r="GBS255" s="3"/>
      <c r="GBT255" s="3"/>
      <c r="GBU255" s="3"/>
      <c r="GBV255" s="3"/>
      <c r="GBW255" s="3"/>
      <c r="GBX255" s="3"/>
      <c r="GBY255" s="3"/>
      <c r="GBZ255" s="3"/>
      <c r="GCA255" s="3"/>
      <c r="GCB255" s="3"/>
      <c r="GCC255" s="3"/>
      <c r="GCD255" s="3"/>
      <c r="GCE255" s="3"/>
      <c r="GCF255" s="3"/>
      <c r="GCG255" s="3"/>
      <c r="GCH255" s="3"/>
      <c r="GCI255" s="3"/>
      <c r="GCJ255" s="3"/>
      <c r="GCK255" s="3"/>
      <c r="GCL255" s="3"/>
      <c r="GCM255" s="3"/>
      <c r="GCN255" s="3"/>
      <c r="GCO255" s="3"/>
      <c r="GCP255" s="3"/>
      <c r="GCQ255" s="3"/>
      <c r="GCR255" s="3"/>
      <c r="GCS255" s="3"/>
      <c r="GCT255" s="3"/>
      <c r="GCU255" s="3"/>
      <c r="GCV255" s="3"/>
      <c r="GCW255" s="3"/>
      <c r="GCX255" s="3"/>
      <c r="GCY255" s="3"/>
      <c r="GCZ255" s="3"/>
      <c r="GDA255" s="3"/>
      <c r="GDB255" s="3"/>
      <c r="GDC255" s="3"/>
      <c r="GDD255" s="3"/>
      <c r="GDE255" s="3"/>
      <c r="GDF255" s="3"/>
      <c r="GDG255" s="3"/>
      <c r="GDH255" s="3"/>
      <c r="GDI255" s="3"/>
      <c r="GDJ255" s="3"/>
      <c r="GDK255" s="3"/>
      <c r="GDL255" s="3"/>
      <c r="GDM255" s="3"/>
      <c r="GDN255" s="3"/>
      <c r="GDO255" s="3"/>
      <c r="GDP255" s="3"/>
      <c r="GDQ255" s="3"/>
      <c r="GDR255" s="3"/>
      <c r="GDS255" s="3"/>
      <c r="GDT255" s="3"/>
      <c r="GDU255" s="3"/>
      <c r="GDV255" s="3"/>
      <c r="GDW255" s="3"/>
      <c r="GDX255" s="3"/>
      <c r="GDY255" s="3"/>
      <c r="GDZ255" s="3"/>
      <c r="GEA255" s="3"/>
      <c r="GEB255" s="3"/>
      <c r="GEC255" s="3"/>
      <c r="GED255" s="3"/>
      <c r="GEE255" s="3"/>
      <c r="GEF255" s="3"/>
      <c r="GEG255" s="3"/>
      <c r="GEH255" s="3"/>
      <c r="GEI255" s="3"/>
      <c r="GEJ255" s="3"/>
      <c r="GEK255" s="3"/>
      <c r="GEL255" s="3"/>
      <c r="GEM255" s="3"/>
      <c r="GEN255" s="3"/>
      <c r="GEO255" s="3"/>
      <c r="GEP255" s="3"/>
      <c r="GEQ255" s="3"/>
      <c r="GER255" s="3"/>
      <c r="GES255" s="3"/>
      <c r="GET255" s="3"/>
      <c r="GEU255" s="3"/>
      <c r="GEV255" s="3"/>
      <c r="GEW255" s="3"/>
      <c r="GEX255" s="3"/>
      <c r="GEY255" s="3"/>
      <c r="GEZ255" s="3"/>
      <c r="GFA255" s="3"/>
      <c r="GFB255" s="3"/>
      <c r="GFC255" s="3"/>
      <c r="GFD255" s="3"/>
      <c r="GFE255" s="3"/>
      <c r="GFF255" s="3"/>
      <c r="GFG255" s="3"/>
      <c r="GFH255" s="3"/>
      <c r="GFI255" s="3"/>
      <c r="GFJ255" s="3"/>
      <c r="GFK255" s="3"/>
      <c r="GFL255" s="3"/>
      <c r="GFM255" s="3"/>
      <c r="GFN255" s="3"/>
      <c r="GFO255" s="3"/>
      <c r="GFP255" s="3"/>
      <c r="GFQ255" s="3"/>
      <c r="GFR255" s="3"/>
      <c r="GFS255" s="3"/>
      <c r="GFT255" s="3"/>
      <c r="GFU255" s="3"/>
      <c r="GFV255" s="3"/>
      <c r="GFW255" s="3"/>
      <c r="GFX255" s="3"/>
      <c r="GFY255" s="3"/>
      <c r="GFZ255" s="3"/>
      <c r="GGA255" s="3"/>
      <c r="GGB255" s="3"/>
      <c r="GGC255" s="3"/>
      <c r="GGD255" s="3"/>
      <c r="GGE255" s="3"/>
      <c r="GGF255" s="3"/>
      <c r="GGG255" s="3"/>
      <c r="GGH255" s="3"/>
      <c r="GGI255" s="3"/>
      <c r="GGJ255" s="3"/>
      <c r="GGK255" s="3"/>
      <c r="GGL255" s="3"/>
      <c r="GGM255" s="3"/>
      <c r="GGN255" s="3"/>
      <c r="GGO255" s="3"/>
      <c r="GGP255" s="3"/>
      <c r="GGQ255" s="3"/>
      <c r="GGR255" s="3"/>
      <c r="GGS255" s="3"/>
      <c r="GGT255" s="3"/>
      <c r="GGU255" s="3"/>
      <c r="GGV255" s="3"/>
      <c r="GGW255" s="3"/>
      <c r="GGX255" s="3"/>
      <c r="GGY255" s="3"/>
      <c r="GGZ255" s="3"/>
      <c r="GHA255" s="3"/>
      <c r="GHB255" s="3"/>
      <c r="GHC255" s="3"/>
      <c r="GHD255" s="3"/>
      <c r="GHE255" s="3"/>
      <c r="GHF255" s="3"/>
      <c r="GHG255" s="3"/>
      <c r="GHH255" s="3"/>
      <c r="GHI255" s="3"/>
      <c r="GHJ255" s="3"/>
      <c r="GHK255" s="3"/>
      <c r="GHL255" s="3"/>
      <c r="GHM255" s="3"/>
      <c r="GHN255" s="3"/>
      <c r="GHO255" s="3"/>
      <c r="GHP255" s="3"/>
      <c r="GHQ255" s="3"/>
      <c r="GHR255" s="3"/>
      <c r="GHS255" s="3"/>
      <c r="GHT255" s="3"/>
      <c r="GHU255" s="3"/>
      <c r="GHV255" s="3"/>
      <c r="GHW255" s="3"/>
      <c r="GHX255" s="3"/>
      <c r="GHY255" s="3"/>
      <c r="GHZ255" s="3"/>
      <c r="GIA255" s="3"/>
      <c r="GIB255" s="3"/>
      <c r="GIC255" s="3"/>
      <c r="GID255" s="3"/>
      <c r="GIE255" s="3"/>
      <c r="GIF255" s="3"/>
      <c r="GIG255" s="3"/>
      <c r="GIH255" s="3"/>
      <c r="GII255" s="3"/>
      <c r="GIJ255" s="3"/>
      <c r="GIK255" s="3"/>
      <c r="GIL255" s="3"/>
      <c r="GIM255" s="3"/>
      <c r="GIN255" s="3"/>
      <c r="GIO255" s="3"/>
      <c r="GIP255" s="3"/>
      <c r="GIQ255" s="3"/>
      <c r="GIR255" s="3"/>
      <c r="GIS255" s="3"/>
      <c r="GIT255" s="3"/>
      <c r="GIU255" s="3"/>
      <c r="GIV255" s="3"/>
      <c r="GIW255" s="3"/>
      <c r="GIX255" s="3"/>
      <c r="GIY255" s="3"/>
      <c r="GIZ255" s="3"/>
      <c r="GJA255" s="3"/>
      <c r="GJB255" s="3"/>
      <c r="GJC255" s="3"/>
      <c r="GJD255" s="3"/>
      <c r="GJE255" s="3"/>
      <c r="GJF255" s="3"/>
      <c r="GJG255" s="3"/>
      <c r="GJH255" s="3"/>
      <c r="GJI255" s="3"/>
      <c r="GJJ255" s="3"/>
      <c r="GJK255" s="3"/>
      <c r="GJL255" s="3"/>
      <c r="GJM255" s="3"/>
      <c r="GJN255" s="3"/>
      <c r="GJO255" s="3"/>
      <c r="GJP255" s="3"/>
      <c r="GJQ255" s="3"/>
      <c r="GJR255" s="3"/>
      <c r="GJS255" s="3"/>
      <c r="GJT255" s="3"/>
      <c r="GJU255" s="3"/>
      <c r="GJV255" s="3"/>
      <c r="GJW255" s="3"/>
      <c r="GJX255" s="3"/>
      <c r="GJY255" s="3"/>
      <c r="GJZ255" s="3"/>
      <c r="GKA255" s="3"/>
      <c r="GKB255" s="3"/>
      <c r="GKC255" s="3"/>
      <c r="GKD255" s="3"/>
      <c r="GKE255" s="3"/>
      <c r="GKF255" s="3"/>
      <c r="GKG255" s="3"/>
      <c r="GKH255" s="3"/>
      <c r="GKI255" s="3"/>
      <c r="GKJ255" s="3"/>
      <c r="GKK255" s="3"/>
      <c r="GKL255" s="3"/>
      <c r="GKM255" s="3"/>
      <c r="GKN255" s="3"/>
      <c r="GKO255" s="3"/>
      <c r="GKP255" s="3"/>
      <c r="GKQ255" s="3"/>
      <c r="GKR255" s="3"/>
      <c r="GKS255" s="3"/>
      <c r="GKT255" s="3"/>
      <c r="GKU255" s="3"/>
      <c r="GKV255" s="3"/>
      <c r="GKW255" s="3"/>
      <c r="GKX255" s="3"/>
      <c r="GKY255" s="3"/>
      <c r="GKZ255" s="3"/>
      <c r="GLA255" s="3"/>
      <c r="GLB255" s="3"/>
      <c r="GLC255" s="3"/>
      <c r="GLD255" s="3"/>
      <c r="GLE255" s="3"/>
      <c r="GLF255" s="3"/>
      <c r="GLG255" s="3"/>
      <c r="GLH255" s="3"/>
      <c r="GLI255" s="3"/>
      <c r="GLJ255" s="3"/>
      <c r="GLK255" s="3"/>
      <c r="GLL255" s="3"/>
      <c r="GLM255" s="3"/>
      <c r="GLN255" s="3"/>
      <c r="GLO255" s="3"/>
      <c r="GLP255" s="3"/>
      <c r="GLQ255" s="3"/>
      <c r="GLR255" s="3"/>
      <c r="GLS255" s="3"/>
      <c r="GLT255" s="3"/>
      <c r="GLU255" s="3"/>
      <c r="GLV255" s="3"/>
      <c r="GLW255" s="3"/>
      <c r="GLX255" s="3"/>
      <c r="GLY255" s="3"/>
      <c r="GLZ255" s="3"/>
      <c r="GMA255" s="3"/>
      <c r="GMB255" s="3"/>
      <c r="GMC255" s="3"/>
      <c r="GMD255" s="3"/>
      <c r="GME255" s="3"/>
      <c r="GMF255" s="3"/>
      <c r="GMG255" s="3"/>
      <c r="GMH255" s="3"/>
      <c r="GMI255" s="3"/>
      <c r="GMJ255" s="3"/>
      <c r="GMK255" s="3"/>
      <c r="GML255" s="3"/>
      <c r="GMM255" s="3"/>
      <c r="GMN255" s="3"/>
      <c r="GMO255" s="3"/>
      <c r="GMP255" s="3"/>
      <c r="GMQ255" s="3"/>
      <c r="GMR255" s="3"/>
      <c r="GMS255" s="3"/>
      <c r="GMT255" s="3"/>
      <c r="GMU255" s="3"/>
      <c r="GMV255" s="3"/>
      <c r="GMW255" s="3"/>
      <c r="GMX255" s="3"/>
      <c r="GMY255" s="3"/>
      <c r="GMZ255" s="3"/>
      <c r="GNA255" s="3"/>
      <c r="GNB255" s="3"/>
      <c r="GNC255" s="3"/>
      <c r="GND255" s="3"/>
      <c r="GNE255" s="3"/>
      <c r="GNF255" s="3"/>
      <c r="GNG255" s="3"/>
      <c r="GNH255" s="3"/>
      <c r="GNI255" s="3"/>
      <c r="GNJ255" s="3"/>
      <c r="GNK255" s="3"/>
      <c r="GNL255" s="3"/>
      <c r="GNM255" s="3"/>
      <c r="GNN255" s="3"/>
      <c r="GNO255" s="3"/>
      <c r="GNP255" s="3"/>
      <c r="GNQ255" s="3"/>
      <c r="GNR255" s="3"/>
      <c r="GNS255" s="3"/>
      <c r="GNT255" s="3"/>
      <c r="GNU255" s="3"/>
      <c r="GNV255" s="3"/>
      <c r="GNW255" s="3"/>
      <c r="GNX255" s="3"/>
      <c r="GNY255" s="3"/>
      <c r="GNZ255" s="3"/>
      <c r="GOA255" s="3"/>
      <c r="GOB255" s="3"/>
      <c r="GOC255" s="3"/>
      <c r="GOD255" s="3"/>
      <c r="GOE255" s="3"/>
      <c r="GOF255" s="3"/>
      <c r="GOG255" s="3"/>
      <c r="GOH255" s="3"/>
      <c r="GOI255" s="3"/>
      <c r="GOJ255" s="3"/>
      <c r="GOK255" s="3"/>
      <c r="GOL255" s="3"/>
      <c r="GOM255" s="3"/>
      <c r="GON255" s="3"/>
      <c r="GOO255" s="3"/>
      <c r="GOP255" s="3"/>
      <c r="GOQ255" s="3"/>
      <c r="GOR255" s="3"/>
      <c r="GOS255" s="3"/>
      <c r="GOT255" s="3"/>
      <c r="GOU255" s="3"/>
      <c r="GOV255" s="3"/>
      <c r="GOW255" s="3"/>
      <c r="GOX255" s="3"/>
      <c r="GOY255" s="3"/>
      <c r="GOZ255" s="3"/>
      <c r="GPA255" s="3"/>
      <c r="GPB255" s="3"/>
      <c r="GPC255" s="3"/>
      <c r="GPD255" s="3"/>
      <c r="GPE255" s="3"/>
      <c r="GPF255" s="3"/>
      <c r="GPG255" s="3"/>
      <c r="GPH255" s="3"/>
      <c r="GPI255" s="3"/>
      <c r="GPJ255" s="3"/>
      <c r="GPK255" s="3"/>
      <c r="GPL255" s="3"/>
      <c r="GPM255" s="3"/>
      <c r="GPN255" s="3"/>
      <c r="GPO255" s="3"/>
      <c r="GPP255" s="3"/>
      <c r="GPQ255" s="3"/>
      <c r="GPR255" s="3"/>
      <c r="GPS255" s="3"/>
      <c r="GPT255" s="3"/>
      <c r="GPU255" s="3"/>
      <c r="GPV255" s="3"/>
      <c r="GPW255" s="3"/>
      <c r="GPX255" s="3"/>
      <c r="GPY255" s="3"/>
      <c r="GPZ255" s="3"/>
      <c r="GQA255" s="3"/>
      <c r="GQB255" s="3"/>
      <c r="GQC255" s="3"/>
      <c r="GQD255" s="3"/>
      <c r="GQE255" s="3"/>
      <c r="GQF255" s="3"/>
      <c r="GQG255" s="3"/>
      <c r="GQH255" s="3"/>
      <c r="GQI255" s="3"/>
      <c r="GQJ255" s="3"/>
      <c r="GQK255" s="3"/>
      <c r="GQL255" s="3"/>
      <c r="GQM255" s="3"/>
      <c r="GQN255" s="3"/>
      <c r="GQO255" s="3"/>
      <c r="GQP255" s="3"/>
      <c r="GQQ255" s="3"/>
      <c r="GQR255" s="3"/>
      <c r="GQS255" s="3"/>
      <c r="GQT255" s="3"/>
      <c r="GQU255" s="3"/>
      <c r="GQV255" s="3"/>
      <c r="GQW255" s="3"/>
      <c r="GQX255" s="3"/>
      <c r="GQY255" s="3"/>
      <c r="GQZ255" s="3"/>
      <c r="GRA255" s="3"/>
      <c r="GRB255" s="3"/>
      <c r="GRC255" s="3"/>
      <c r="GRD255" s="3"/>
      <c r="GRE255" s="3"/>
      <c r="GRF255" s="3"/>
      <c r="GRG255" s="3"/>
      <c r="GRH255" s="3"/>
      <c r="GRI255" s="3"/>
      <c r="GRJ255" s="3"/>
      <c r="GRK255" s="3"/>
      <c r="GRL255" s="3"/>
      <c r="GRM255" s="3"/>
      <c r="GRN255" s="3"/>
      <c r="GRO255" s="3"/>
      <c r="GRP255" s="3"/>
      <c r="GRQ255" s="3"/>
      <c r="GRR255" s="3"/>
      <c r="GRS255" s="3"/>
      <c r="GRT255" s="3"/>
      <c r="GRU255" s="3"/>
      <c r="GRV255" s="3"/>
      <c r="GRW255" s="3"/>
      <c r="GRX255" s="3"/>
      <c r="GRY255" s="3"/>
      <c r="GRZ255" s="3"/>
      <c r="GSA255" s="3"/>
      <c r="GSB255" s="3"/>
      <c r="GSC255" s="3"/>
      <c r="GSD255" s="3"/>
      <c r="GSE255" s="3"/>
      <c r="GSF255" s="3"/>
      <c r="GSG255" s="3"/>
      <c r="GSH255" s="3"/>
      <c r="GSI255" s="3"/>
      <c r="GSJ255" s="3"/>
      <c r="GSK255" s="3"/>
      <c r="GSL255" s="3"/>
      <c r="GSM255" s="3"/>
      <c r="GSN255" s="3"/>
      <c r="GSO255" s="3"/>
      <c r="GSP255" s="3"/>
      <c r="GSQ255" s="3"/>
      <c r="GSR255" s="3"/>
      <c r="GSS255" s="3"/>
      <c r="GST255" s="3"/>
      <c r="GSU255" s="3"/>
      <c r="GSV255" s="3"/>
      <c r="GSW255" s="3"/>
      <c r="GSX255" s="3"/>
      <c r="GSY255" s="3"/>
      <c r="GSZ255" s="3"/>
      <c r="GTA255" s="3"/>
      <c r="GTB255" s="3"/>
      <c r="GTC255" s="3"/>
      <c r="GTD255" s="3"/>
      <c r="GTE255" s="3"/>
      <c r="GTF255" s="3"/>
      <c r="GTG255" s="3"/>
      <c r="GTH255" s="3"/>
      <c r="GTI255" s="3"/>
      <c r="GTJ255" s="3"/>
      <c r="GTK255" s="3"/>
      <c r="GTL255" s="3"/>
      <c r="GTM255" s="3"/>
      <c r="GTN255" s="3"/>
      <c r="GTO255" s="3"/>
      <c r="GTP255" s="3"/>
      <c r="GTQ255" s="3"/>
      <c r="GTR255" s="3"/>
      <c r="GTS255" s="3"/>
      <c r="GTT255" s="3"/>
      <c r="GTU255" s="3"/>
      <c r="GTV255" s="3"/>
      <c r="GTW255" s="3"/>
      <c r="GTX255" s="3"/>
      <c r="GTY255" s="3"/>
      <c r="GTZ255" s="3"/>
      <c r="GUA255" s="3"/>
      <c r="GUB255" s="3"/>
      <c r="GUC255" s="3"/>
      <c r="GUD255" s="3"/>
      <c r="GUE255" s="3"/>
      <c r="GUF255" s="3"/>
      <c r="GUG255" s="3"/>
      <c r="GUH255" s="3"/>
      <c r="GUI255" s="3"/>
      <c r="GUJ255" s="3"/>
      <c r="GUK255" s="3"/>
      <c r="GUL255" s="3"/>
      <c r="GUM255" s="3"/>
      <c r="GUN255" s="3"/>
      <c r="GUO255" s="3"/>
      <c r="GUP255" s="3"/>
      <c r="GUQ255" s="3"/>
      <c r="GUR255" s="3"/>
      <c r="GUS255" s="3"/>
      <c r="GUT255" s="3"/>
      <c r="GUU255" s="3"/>
      <c r="GUV255" s="3"/>
      <c r="GUW255" s="3"/>
      <c r="GUX255" s="3"/>
      <c r="GUY255" s="3"/>
      <c r="GUZ255" s="3"/>
      <c r="GVA255" s="3"/>
      <c r="GVB255" s="3"/>
      <c r="GVC255" s="3"/>
      <c r="GVD255" s="3"/>
      <c r="GVE255" s="3"/>
      <c r="GVF255" s="3"/>
      <c r="GVG255" s="3"/>
      <c r="GVH255" s="3"/>
      <c r="GVI255" s="3"/>
      <c r="GVJ255" s="3"/>
      <c r="GVK255" s="3"/>
      <c r="GVL255" s="3"/>
      <c r="GVM255" s="3"/>
      <c r="GVN255" s="3"/>
      <c r="GVO255" s="3"/>
      <c r="GVP255" s="3"/>
      <c r="GVQ255" s="3"/>
      <c r="GVR255" s="3"/>
      <c r="GVS255" s="3"/>
      <c r="GVT255" s="3"/>
      <c r="GVU255" s="3"/>
      <c r="GVV255" s="3"/>
      <c r="GVW255" s="3"/>
      <c r="GVX255" s="3"/>
      <c r="GVY255" s="3"/>
      <c r="GVZ255" s="3"/>
      <c r="GWA255" s="3"/>
      <c r="GWB255" s="3"/>
      <c r="GWC255" s="3"/>
      <c r="GWD255" s="3"/>
      <c r="GWE255" s="3"/>
      <c r="GWF255" s="3"/>
      <c r="GWG255" s="3"/>
      <c r="GWH255" s="3"/>
      <c r="GWI255" s="3"/>
      <c r="GWJ255" s="3"/>
      <c r="GWK255" s="3"/>
      <c r="GWL255" s="3"/>
      <c r="GWM255" s="3"/>
      <c r="GWN255" s="3"/>
      <c r="GWO255" s="3"/>
      <c r="GWP255" s="3"/>
      <c r="GWQ255" s="3"/>
      <c r="GWR255" s="3"/>
      <c r="GWS255" s="3"/>
      <c r="GWT255" s="3"/>
      <c r="GWU255" s="3"/>
      <c r="GWV255" s="3"/>
      <c r="GWW255" s="3"/>
      <c r="GWX255" s="3"/>
      <c r="GWY255" s="3"/>
      <c r="GWZ255" s="3"/>
      <c r="GXA255" s="3"/>
      <c r="GXB255" s="3"/>
      <c r="GXC255" s="3"/>
      <c r="GXD255" s="3"/>
      <c r="GXE255" s="3"/>
      <c r="GXF255" s="3"/>
      <c r="GXG255" s="3"/>
      <c r="GXH255" s="3"/>
      <c r="GXI255" s="3"/>
      <c r="GXJ255" s="3"/>
      <c r="GXK255" s="3"/>
      <c r="GXL255" s="3"/>
      <c r="GXM255" s="3"/>
      <c r="GXN255" s="3"/>
      <c r="GXO255" s="3"/>
      <c r="GXP255" s="3"/>
      <c r="GXQ255" s="3"/>
      <c r="GXR255" s="3"/>
      <c r="GXS255" s="3"/>
      <c r="GXT255" s="3"/>
      <c r="GXU255" s="3"/>
      <c r="GXV255" s="3"/>
      <c r="GXW255" s="3"/>
      <c r="GXX255" s="3"/>
      <c r="GXY255" s="3"/>
      <c r="GXZ255" s="3"/>
      <c r="GYA255" s="3"/>
      <c r="GYB255" s="3"/>
      <c r="GYC255" s="3"/>
      <c r="GYD255" s="3"/>
      <c r="GYE255" s="3"/>
      <c r="GYF255" s="3"/>
      <c r="GYG255" s="3"/>
      <c r="GYH255" s="3"/>
      <c r="GYI255" s="3"/>
      <c r="GYJ255" s="3"/>
      <c r="GYK255" s="3"/>
      <c r="GYL255" s="3"/>
      <c r="GYM255" s="3"/>
      <c r="GYN255" s="3"/>
      <c r="GYO255" s="3"/>
      <c r="GYP255" s="3"/>
      <c r="GYQ255" s="3"/>
      <c r="GYR255" s="3"/>
      <c r="GYS255" s="3"/>
      <c r="GYT255" s="3"/>
      <c r="GYU255" s="3"/>
      <c r="GYV255" s="3"/>
      <c r="GYW255" s="3"/>
      <c r="GYX255" s="3"/>
      <c r="GYY255" s="3"/>
      <c r="GYZ255" s="3"/>
      <c r="GZA255" s="3"/>
      <c r="GZB255" s="3"/>
      <c r="GZC255" s="3"/>
      <c r="GZD255" s="3"/>
      <c r="GZE255" s="3"/>
      <c r="GZF255" s="3"/>
      <c r="GZG255" s="3"/>
      <c r="GZH255" s="3"/>
      <c r="GZI255" s="3"/>
      <c r="GZJ255" s="3"/>
      <c r="GZK255" s="3"/>
      <c r="GZL255" s="3"/>
      <c r="GZM255" s="3"/>
      <c r="GZN255" s="3"/>
      <c r="GZO255" s="3"/>
      <c r="GZP255" s="3"/>
      <c r="GZQ255" s="3"/>
      <c r="GZR255" s="3"/>
      <c r="GZS255" s="3"/>
      <c r="GZT255" s="3"/>
      <c r="GZU255" s="3"/>
      <c r="GZV255" s="3"/>
      <c r="GZW255" s="3"/>
      <c r="GZX255" s="3"/>
      <c r="GZY255" s="3"/>
      <c r="GZZ255" s="3"/>
      <c r="HAA255" s="3"/>
      <c r="HAB255" s="3"/>
      <c r="HAC255" s="3"/>
      <c r="HAD255" s="3"/>
      <c r="HAE255" s="3"/>
      <c r="HAF255" s="3"/>
      <c r="HAG255" s="3"/>
      <c r="HAH255" s="3"/>
      <c r="HAI255" s="3"/>
      <c r="HAJ255" s="3"/>
      <c r="HAK255" s="3"/>
      <c r="HAL255" s="3"/>
      <c r="HAM255" s="3"/>
      <c r="HAN255" s="3"/>
      <c r="HAO255" s="3"/>
      <c r="HAP255" s="3"/>
      <c r="HAQ255" s="3"/>
      <c r="HAR255" s="3"/>
      <c r="HAS255" s="3"/>
      <c r="HAT255" s="3"/>
      <c r="HAU255" s="3"/>
      <c r="HAV255" s="3"/>
      <c r="HAW255" s="3"/>
      <c r="HAX255" s="3"/>
      <c r="HAY255" s="3"/>
      <c r="HAZ255" s="3"/>
      <c r="HBA255" s="3"/>
      <c r="HBB255" s="3"/>
      <c r="HBC255" s="3"/>
      <c r="HBD255" s="3"/>
      <c r="HBE255" s="3"/>
      <c r="HBF255" s="3"/>
      <c r="HBG255" s="3"/>
      <c r="HBH255" s="3"/>
      <c r="HBI255" s="3"/>
      <c r="HBJ255" s="3"/>
      <c r="HBK255" s="3"/>
      <c r="HBL255" s="3"/>
      <c r="HBM255" s="3"/>
      <c r="HBN255" s="3"/>
      <c r="HBO255" s="3"/>
      <c r="HBP255" s="3"/>
      <c r="HBQ255" s="3"/>
      <c r="HBR255" s="3"/>
      <c r="HBS255" s="3"/>
      <c r="HBT255" s="3"/>
      <c r="HBU255" s="3"/>
      <c r="HBV255" s="3"/>
      <c r="HBW255" s="3"/>
      <c r="HBX255" s="3"/>
      <c r="HBY255" s="3"/>
      <c r="HBZ255" s="3"/>
      <c r="HCA255" s="3"/>
      <c r="HCB255" s="3"/>
      <c r="HCC255" s="3"/>
      <c r="HCD255" s="3"/>
      <c r="HCE255" s="3"/>
      <c r="HCF255" s="3"/>
      <c r="HCG255" s="3"/>
      <c r="HCH255" s="3"/>
      <c r="HCI255" s="3"/>
      <c r="HCJ255" s="3"/>
      <c r="HCK255" s="3"/>
      <c r="HCL255" s="3"/>
      <c r="HCM255" s="3"/>
      <c r="HCN255" s="3"/>
      <c r="HCO255" s="3"/>
      <c r="HCP255" s="3"/>
      <c r="HCQ255" s="3"/>
      <c r="HCR255" s="3"/>
      <c r="HCS255" s="3"/>
      <c r="HCT255" s="3"/>
      <c r="HCU255" s="3"/>
      <c r="HCV255" s="3"/>
      <c r="HCW255" s="3"/>
      <c r="HCX255" s="3"/>
      <c r="HCY255" s="3"/>
      <c r="HCZ255" s="3"/>
      <c r="HDA255" s="3"/>
      <c r="HDB255" s="3"/>
      <c r="HDC255" s="3"/>
      <c r="HDD255" s="3"/>
      <c r="HDE255" s="3"/>
      <c r="HDF255" s="3"/>
      <c r="HDG255" s="3"/>
      <c r="HDH255" s="3"/>
      <c r="HDI255" s="3"/>
      <c r="HDJ255" s="3"/>
      <c r="HDK255" s="3"/>
      <c r="HDL255" s="3"/>
      <c r="HDM255" s="3"/>
      <c r="HDN255" s="3"/>
      <c r="HDO255" s="3"/>
      <c r="HDP255" s="3"/>
      <c r="HDQ255" s="3"/>
      <c r="HDR255" s="3"/>
      <c r="HDS255" s="3"/>
      <c r="HDT255" s="3"/>
      <c r="HDU255" s="3"/>
      <c r="HDV255" s="3"/>
      <c r="HDW255" s="3"/>
      <c r="HDX255" s="3"/>
      <c r="HDY255" s="3"/>
      <c r="HDZ255" s="3"/>
      <c r="HEA255" s="3"/>
      <c r="HEB255" s="3"/>
      <c r="HEC255" s="3"/>
      <c r="HED255" s="3"/>
      <c r="HEE255" s="3"/>
      <c r="HEF255" s="3"/>
      <c r="HEG255" s="3"/>
      <c r="HEH255" s="3"/>
      <c r="HEI255" s="3"/>
      <c r="HEJ255" s="3"/>
      <c r="HEK255" s="3"/>
      <c r="HEL255" s="3"/>
      <c r="HEM255" s="3"/>
      <c r="HEN255" s="3"/>
      <c r="HEO255" s="3"/>
      <c r="HEP255" s="3"/>
      <c r="HEQ255" s="3"/>
      <c r="HER255" s="3"/>
      <c r="HES255" s="3"/>
      <c r="HET255" s="3"/>
      <c r="HEU255" s="3"/>
      <c r="HEV255" s="3"/>
      <c r="HEW255" s="3"/>
      <c r="HEX255" s="3"/>
      <c r="HEY255" s="3"/>
      <c r="HEZ255" s="3"/>
      <c r="HFA255" s="3"/>
      <c r="HFB255" s="3"/>
      <c r="HFC255" s="3"/>
      <c r="HFD255" s="3"/>
      <c r="HFE255" s="3"/>
      <c r="HFF255" s="3"/>
      <c r="HFG255" s="3"/>
      <c r="HFH255" s="3"/>
      <c r="HFI255" s="3"/>
      <c r="HFJ255" s="3"/>
      <c r="HFK255" s="3"/>
      <c r="HFL255" s="3"/>
      <c r="HFM255" s="3"/>
      <c r="HFN255" s="3"/>
      <c r="HFO255" s="3"/>
      <c r="HFP255" s="3"/>
      <c r="HFQ255" s="3"/>
      <c r="HFR255" s="3"/>
      <c r="HFS255" s="3"/>
      <c r="HFT255" s="3"/>
      <c r="HFU255" s="3"/>
      <c r="HFV255" s="3"/>
      <c r="HFW255" s="3"/>
      <c r="HFX255" s="3"/>
      <c r="HFY255" s="3"/>
      <c r="HFZ255" s="3"/>
      <c r="HGA255" s="3"/>
      <c r="HGB255" s="3"/>
      <c r="HGC255" s="3"/>
      <c r="HGD255" s="3"/>
      <c r="HGE255" s="3"/>
      <c r="HGF255" s="3"/>
      <c r="HGG255" s="3"/>
      <c r="HGH255" s="3"/>
      <c r="HGI255" s="3"/>
      <c r="HGJ255" s="3"/>
      <c r="HGK255" s="3"/>
      <c r="HGL255" s="3"/>
      <c r="HGM255" s="3"/>
      <c r="HGN255" s="3"/>
      <c r="HGO255" s="3"/>
      <c r="HGP255" s="3"/>
      <c r="HGQ255" s="3"/>
      <c r="HGR255" s="3"/>
      <c r="HGS255" s="3"/>
      <c r="HGT255" s="3"/>
      <c r="HGU255" s="3"/>
      <c r="HGV255" s="3"/>
      <c r="HGW255" s="3"/>
      <c r="HGX255" s="3"/>
      <c r="HGY255" s="3"/>
      <c r="HGZ255" s="3"/>
      <c r="HHA255" s="3"/>
      <c r="HHB255" s="3"/>
      <c r="HHC255" s="3"/>
      <c r="HHD255" s="3"/>
      <c r="HHE255" s="3"/>
      <c r="HHF255" s="3"/>
      <c r="HHG255" s="3"/>
      <c r="HHH255" s="3"/>
      <c r="HHI255" s="3"/>
      <c r="HHJ255" s="3"/>
      <c r="HHK255" s="3"/>
      <c r="HHL255" s="3"/>
      <c r="HHM255" s="3"/>
      <c r="HHN255" s="3"/>
      <c r="HHO255" s="3"/>
      <c r="HHP255" s="3"/>
      <c r="HHQ255" s="3"/>
      <c r="HHR255" s="3"/>
      <c r="HHS255" s="3"/>
      <c r="HHT255" s="3"/>
      <c r="HHU255" s="3"/>
      <c r="HHV255" s="3"/>
      <c r="HHW255" s="3"/>
      <c r="HHX255" s="3"/>
      <c r="HHY255" s="3"/>
      <c r="HHZ255" s="3"/>
      <c r="HIA255" s="3"/>
      <c r="HIB255" s="3"/>
      <c r="HIC255" s="3"/>
      <c r="HID255" s="3"/>
      <c r="HIE255" s="3"/>
      <c r="HIF255" s="3"/>
      <c r="HIG255" s="3"/>
      <c r="HIH255" s="3"/>
      <c r="HII255" s="3"/>
      <c r="HIJ255" s="3"/>
      <c r="HIK255" s="3"/>
      <c r="HIL255" s="3"/>
      <c r="HIM255" s="3"/>
      <c r="HIN255" s="3"/>
      <c r="HIO255" s="3"/>
      <c r="HIP255" s="3"/>
      <c r="HIQ255" s="3"/>
      <c r="HIR255" s="3"/>
      <c r="HIS255" s="3"/>
      <c r="HIT255" s="3"/>
      <c r="HIU255" s="3"/>
      <c r="HIV255" s="3"/>
      <c r="HIW255" s="3"/>
      <c r="HIX255" s="3"/>
      <c r="HIY255" s="3"/>
      <c r="HIZ255" s="3"/>
      <c r="HJA255" s="3"/>
      <c r="HJB255" s="3"/>
      <c r="HJC255" s="3"/>
      <c r="HJD255" s="3"/>
      <c r="HJE255" s="3"/>
      <c r="HJF255" s="3"/>
      <c r="HJG255" s="3"/>
      <c r="HJH255" s="3"/>
      <c r="HJI255" s="3"/>
      <c r="HJJ255" s="3"/>
      <c r="HJK255" s="3"/>
      <c r="HJL255" s="3"/>
      <c r="HJM255" s="3"/>
      <c r="HJN255" s="3"/>
      <c r="HJO255" s="3"/>
      <c r="HJP255" s="3"/>
      <c r="HJQ255" s="3"/>
      <c r="HJR255" s="3"/>
      <c r="HJS255" s="3"/>
      <c r="HJT255" s="3"/>
      <c r="HJU255" s="3"/>
      <c r="HJV255" s="3"/>
      <c r="HJW255" s="3"/>
      <c r="HJX255" s="3"/>
      <c r="HJY255" s="3"/>
      <c r="HJZ255" s="3"/>
      <c r="HKA255" s="3"/>
      <c r="HKB255" s="3"/>
      <c r="HKC255" s="3"/>
      <c r="HKD255" s="3"/>
      <c r="HKE255" s="3"/>
      <c r="HKF255" s="3"/>
      <c r="HKG255" s="3"/>
      <c r="HKH255" s="3"/>
      <c r="HKI255" s="3"/>
      <c r="HKJ255" s="3"/>
      <c r="HKK255" s="3"/>
      <c r="HKL255" s="3"/>
      <c r="HKM255" s="3"/>
      <c r="HKN255" s="3"/>
      <c r="HKO255" s="3"/>
      <c r="HKP255" s="3"/>
      <c r="HKQ255" s="3"/>
      <c r="HKR255" s="3"/>
      <c r="HKS255" s="3"/>
      <c r="HKT255" s="3"/>
      <c r="HKU255" s="3"/>
      <c r="HKV255" s="3"/>
      <c r="HKW255" s="3"/>
      <c r="HKX255" s="3"/>
      <c r="HKY255" s="3"/>
      <c r="HKZ255" s="3"/>
      <c r="HLA255" s="3"/>
      <c r="HLB255" s="3"/>
      <c r="HLC255" s="3"/>
      <c r="HLD255" s="3"/>
      <c r="HLE255" s="3"/>
      <c r="HLF255" s="3"/>
      <c r="HLG255" s="3"/>
      <c r="HLH255" s="3"/>
      <c r="HLI255" s="3"/>
      <c r="HLJ255" s="3"/>
      <c r="HLK255" s="3"/>
      <c r="HLL255" s="3"/>
      <c r="HLM255" s="3"/>
      <c r="HLN255" s="3"/>
      <c r="HLO255" s="3"/>
      <c r="HLP255" s="3"/>
      <c r="HLQ255" s="3"/>
      <c r="HLR255" s="3"/>
      <c r="HLS255" s="3"/>
      <c r="HLT255" s="3"/>
      <c r="HLU255" s="3"/>
      <c r="HLV255" s="3"/>
      <c r="HLW255" s="3"/>
      <c r="HLX255" s="3"/>
      <c r="HLY255" s="3"/>
      <c r="HLZ255" s="3"/>
      <c r="HMA255" s="3"/>
      <c r="HMB255" s="3"/>
      <c r="HMC255" s="3"/>
      <c r="HMD255" s="3"/>
      <c r="HME255" s="3"/>
      <c r="HMF255" s="3"/>
      <c r="HMG255" s="3"/>
      <c r="HMH255" s="3"/>
      <c r="HMI255" s="3"/>
      <c r="HMJ255" s="3"/>
      <c r="HMK255" s="3"/>
      <c r="HML255" s="3"/>
      <c r="HMM255" s="3"/>
      <c r="HMN255" s="3"/>
      <c r="HMO255" s="3"/>
      <c r="HMP255" s="3"/>
      <c r="HMQ255" s="3"/>
      <c r="HMR255" s="3"/>
      <c r="HMS255" s="3"/>
      <c r="HMT255" s="3"/>
      <c r="HMU255" s="3"/>
      <c r="HMV255" s="3"/>
      <c r="HMW255" s="3"/>
      <c r="HMX255" s="3"/>
      <c r="HMY255" s="3"/>
      <c r="HMZ255" s="3"/>
      <c r="HNA255" s="3"/>
      <c r="HNB255" s="3"/>
      <c r="HNC255" s="3"/>
      <c r="HND255" s="3"/>
      <c r="HNE255" s="3"/>
      <c r="HNF255" s="3"/>
      <c r="HNG255" s="3"/>
      <c r="HNH255" s="3"/>
      <c r="HNI255" s="3"/>
      <c r="HNJ255" s="3"/>
      <c r="HNK255" s="3"/>
      <c r="HNL255" s="3"/>
      <c r="HNM255" s="3"/>
      <c r="HNN255" s="3"/>
      <c r="HNO255" s="3"/>
      <c r="HNP255" s="3"/>
      <c r="HNQ255" s="3"/>
      <c r="HNR255" s="3"/>
      <c r="HNS255" s="3"/>
      <c r="HNT255" s="3"/>
      <c r="HNU255" s="3"/>
      <c r="HNV255" s="3"/>
      <c r="HNW255" s="3"/>
      <c r="HNX255" s="3"/>
      <c r="HNY255" s="3"/>
      <c r="HNZ255" s="3"/>
      <c r="HOA255" s="3"/>
      <c r="HOB255" s="3"/>
      <c r="HOC255" s="3"/>
      <c r="HOD255" s="3"/>
      <c r="HOE255" s="3"/>
      <c r="HOF255" s="3"/>
      <c r="HOG255" s="3"/>
      <c r="HOH255" s="3"/>
      <c r="HOI255" s="3"/>
      <c r="HOJ255" s="3"/>
      <c r="HOK255" s="3"/>
      <c r="HOL255" s="3"/>
      <c r="HOM255" s="3"/>
      <c r="HON255" s="3"/>
      <c r="HOO255" s="3"/>
      <c r="HOP255" s="3"/>
      <c r="HOQ255" s="3"/>
      <c r="HOR255" s="3"/>
      <c r="HOS255" s="3"/>
      <c r="HOT255" s="3"/>
      <c r="HOU255" s="3"/>
      <c r="HOV255" s="3"/>
      <c r="HOW255" s="3"/>
      <c r="HOX255" s="3"/>
      <c r="HOY255" s="3"/>
      <c r="HOZ255" s="3"/>
      <c r="HPA255" s="3"/>
      <c r="HPB255" s="3"/>
      <c r="HPC255" s="3"/>
      <c r="HPD255" s="3"/>
      <c r="HPE255" s="3"/>
      <c r="HPF255" s="3"/>
      <c r="HPG255" s="3"/>
      <c r="HPH255" s="3"/>
      <c r="HPI255" s="3"/>
      <c r="HPJ255" s="3"/>
      <c r="HPK255" s="3"/>
      <c r="HPL255" s="3"/>
      <c r="HPM255" s="3"/>
      <c r="HPN255" s="3"/>
      <c r="HPO255" s="3"/>
      <c r="HPP255" s="3"/>
      <c r="HPQ255" s="3"/>
      <c r="HPR255" s="3"/>
      <c r="HPS255" s="3"/>
      <c r="HPT255" s="3"/>
      <c r="HPU255" s="3"/>
      <c r="HPV255" s="3"/>
      <c r="HPW255" s="3"/>
      <c r="HPX255" s="3"/>
      <c r="HPY255" s="3"/>
      <c r="HPZ255" s="3"/>
      <c r="HQA255" s="3"/>
      <c r="HQB255" s="3"/>
      <c r="HQC255" s="3"/>
      <c r="HQD255" s="3"/>
      <c r="HQE255" s="3"/>
      <c r="HQF255" s="3"/>
      <c r="HQG255" s="3"/>
      <c r="HQH255" s="3"/>
      <c r="HQI255" s="3"/>
      <c r="HQJ255" s="3"/>
      <c r="HQK255" s="3"/>
      <c r="HQL255" s="3"/>
      <c r="HQM255" s="3"/>
      <c r="HQN255" s="3"/>
      <c r="HQO255" s="3"/>
      <c r="HQP255" s="3"/>
      <c r="HQQ255" s="3"/>
      <c r="HQR255" s="3"/>
      <c r="HQS255" s="3"/>
      <c r="HQT255" s="3"/>
      <c r="HQU255" s="3"/>
      <c r="HQV255" s="3"/>
      <c r="HQW255" s="3"/>
      <c r="HQX255" s="3"/>
      <c r="HQY255" s="3"/>
      <c r="HQZ255" s="3"/>
      <c r="HRA255" s="3"/>
      <c r="HRB255" s="3"/>
      <c r="HRC255" s="3"/>
      <c r="HRD255" s="3"/>
      <c r="HRE255" s="3"/>
      <c r="HRF255" s="3"/>
      <c r="HRG255" s="3"/>
      <c r="HRH255" s="3"/>
      <c r="HRI255" s="3"/>
      <c r="HRJ255" s="3"/>
      <c r="HRK255" s="3"/>
      <c r="HRL255" s="3"/>
      <c r="HRM255" s="3"/>
      <c r="HRN255" s="3"/>
      <c r="HRO255" s="3"/>
      <c r="HRP255" s="3"/>
      <c r="HRQ255" s="3"/>
      <c r="HRR255" s="3"/>
      <c r="HRS255" s="3"/>
      <c r="HRT255" s="3"/>
      <c r="HRU255" s="3"/>
      <c r="HRV255" s="3"/>
      <c r="HRW255" s="3"/>
      <c r="HRX255" s="3"/>
      <c r="HRY255" s="3"/>
      <c r="HRZ255" s="3"/>
      <c r="HSA255" s="3"/>
      <c r="HSB255" s="3"/>
      <c r="HSC255" s="3"/>
      <c r="HSD255" s="3"/>
      <c r="HSE255" s="3"/>
      <c r="HSF255" s="3"/>
      <c r="HSG255" s="3"/>
      <c r="HSH255" s="3"/>
      <c r="HSI255" s="3"/>
      <c r="HSJ255" s="3"/>
      <c r="HSK255" s="3"/>
      <c r="HSL255" s="3"/>
      <c r="HSM255" s="3"/>
      <c r="HSN255" s="3"/>
      <c r="HSO255" s="3"/>
      <c r="HSP255" s="3"/>
      <c r="HSQ255" s="3"/>
      <c r="HSR255" s="3"/>
      <c r="HSS255" s="3"/>
      <c r="HST255" s="3"/>
      <c r="HSU255" s="3"/>
      <c r="HSV255" s="3"/>
      <c r="HSW255" s="3"/>
      <c r="HSX255" s="3"/>
      <c r="HSY255" s="3"/>
      <c r="HSZ255" s="3"/>
      <c r="HTA255" s="3"/>
      <c r="HTB255" s="3"/>
      <c r="HTC255" s="3"/>
      <c r="HTD255" s="3"/>
      <c r="HTE255" s="3"/>
      <c r="HTF255" s="3"/>
      <c r="HTG255" s="3"/>
      <c r="HTH255" s="3"/>
      <c r="HTI255" s="3"/>
      <c r="HTJ255" s="3"/>
      <c r="HTK255" s="3"/>
      <c r="HTL255" s="3"/>
      <c r="HTM255" s="3"/>
      <c r="HTN255" s="3"/>
      <c r="HTO255" s="3"/>
      <c r="HTP255" s="3"/>
      <c r="HTQ255" s="3"/>
      <c r="HTR255" s="3"/>
      <c r="HTS255" s="3"/>
      <c r="HTT255" s="3"/>
      <c r="HTU255" s="3"/>
      <c r="HTV255" s="3"/>
      <c r="HTW255" s="3"/>
      <c r="HTX255" s="3"/>
      <c r="HTY255" s="3"/>
      <c r="HTZ255" s="3"/>
      <c r="HUA255" s="3"/>
      <c r="HUB255" s="3"/>
      <c r="HUC255" s="3"/>
      <c r="HUD255" s="3"/>
      <c r="HUE255" s="3"/>
      <c r="HUF255" s="3"/>
      <c r="HUG255" s="3"/>
      <c r="HUH255" s="3"/>
      <c r="HUI255" s="3"/>
      <c r="HUJ255" s="3"/>
      <c r="HUK255" s="3"/>
      <c r="HUL255" s="3"/>
      <c r="HUM255" s="3"/>
      <c r="HUN255" s="3"/>
      <c r="HUO255" s="3"/>
      <c r="HUP255" s="3"/>
      <c r="HUQ255" s="3"/>
      <c r="HUR255" s="3"/>
      <c r="HUS255" s="3"/>
      <c r="HUT255" s="3"/>
      <c r="HUU255" s="3"/>
      <c r="HUV255" s="3"/>
      <c r="HUW255" s="3"/>
      <c r="HUX255" s="3"/>
      <c r="HUY255" s="3"/>
      <c r="HUZ255" s="3"/>
      <c r="HVA255" s="3"/>
      <c r="HVB255" s="3"/>
      <c r="HVC255" s="3"/>
      <c r="HVD255" s="3"/>
      <c r="HVE255" s="3"/>
      <c r="HVF255" s="3"/>
      <c r="HVG255" s="3"/>
      <c r="HVH255" s="3"/>
      <c r="HVI255" s="3"/>
      <c r="HVJ255" s="3"/>
      <c r="HVK255" s="3"/>
      <c r="HVL255" s="3"/>
      <c r="HVM255" s="3"/>
      <c r="HVN255" s="3"/>
      <c r="HVO255" s="3"/>
      <c r="HVP255" s="3"/>
      <c r="HVQ255" s="3"/>
      <c r="HVR255" s="3"/>
      <c r="HVS255" s="3"/>
      <c r="HVT255" s="3"/>
      <c r="HVU255" s="3"/>
      <c r="HVV255" s="3"/>
      <c r="HVW255" s="3"/>
      <c r="HVX255" s="3"/>
      <c r="HVY255" s="3"/>
      <c r="HVZ255" s="3"/>
      <c r="HWA255" s="3"/>
      <c r="HWB255" s="3"/>
      <c r="HWC255" s="3"/>
      <c r="HWD255" s="3"/>
      <c r="HWE255" s="3"/>
      <c r="HWF255" s="3"/>
      <c r="HWG255" s="3"/>
      <c r="HWH255" s="3"/>
      <c r="HWI255" s="3"/>
      <c r="HWJ255" s="3"/>
      <c r="HWK255" s="3"/>
      <c r="HWL255" s="3"/>
      <c r="HWM255" s="3"/>
      <c r="HWN255" s="3"/>
      <c r="HWO255" s="3"/>
      <c r="HWP255" s="3"/>
      <c r="HWQ255" s="3"/>
      <c r="HWR255" s="3"/>
      <c r="HWS255" s="3"/>
      <c r="HWT255" s="3"/>
      <c r="HWU255" s="3"/>
      <c r="HWV255" s="3"/>
      <c r="HWW255" s="3"/>
      <c r="HWX255" s="3"/>
      <c r="HWY255" s="3"/>
      <c r="HWZ255" s="3"/>
      <c r="HXA255" s="3"/>
      <c r="HXB255" s="3"/>
      <c r="HXC255" s="3"/>
      <c r="HXD255" s="3"/>
      <c r="HXE255" s="3"/>
      <c r="HXF255" s="3"/>
      <c r="HXG255" s="3"/>
      <c r="HXH255" s="3"/>
      <c r="HXI255" s="3"/>
      <c r="HXJ255" s="3"/>
      <c r="HXK255" s="3"/>
      <c r="HXL255" s="3"/>
      <c r="HXM255" s="3"/>
      <c r="HXN255" s="3"/>
      <c r="HXO255" s="3"/>
      <c r="HXP255" s="3"/>
      <c r="HXQ255" s="3"/>
      <c r="HXR255" s="3"/>
      <c r="HXS255" s="3"/>
      <c r="HXT255" s="3"/>
      <c r="HXU255" s="3"/>
      <c r="HXV255" s="3"/>
      <c r="HXW255" s="3"/>
      <c r="HXX255" s="3"/>
      <c r="HXY255" s="3"/>
      <c r="HXZ255" s="3"/>
      <c r="HYA255" s="3"/>
      <c r="HYB255" s="3"/>
      <c r="HYC255" s="3"/>
      <c r="HYD255" s="3"/>
      <c r="HYE255" s="3"/>
      <c r="HYF255" s="3"/>
      <c r="HYG255" s="3"/>
      <c r="HYH255" s="3"/>
      <c r="HYI255" s="3"/>
      <c r="HYJ255" s="3"/>
      <c r="HYK255" s="3"/>
      <c r="HYL255" s="3"/>
      <c r="HYM255" s="3"/>
      <c r="HYN255" s="3"/>
      <c r="HYO255" s="3"/>
      <c r="HYP255" s="3"/>
      <c r="HYQ255" s="3"/>
      <c r="HYR255" s="3"/>
      <c r="HYS255" s="3"/>
      <c r="HYT255" s="3"/>
      <c r="HYU255" s="3"/>
      <c r="HYV255" s="3"/>
      <c r="HYW255" s="3"/>
      <c r="HYX255" s="3"/>
      <c r="HYY255" s="3"/>
      <c r="HYZ255" s="3"/>
      <c r="HZA255" s="3"/>
      <c r="HZB255" s="3"/>
      <c r="HZC255" s="3"/>
      <c r="HZD255" s="3"/>
      <c r="HZE255" s="3"/>
      <c r="HZF255" s="3"/>
      <c r="HZG255" s="3"/>
      <c r="HZH255" s="3"/>
      <c r="HZI255" s="3"/>
      <c r="HZJ255" s="3"/>
      <c r="HZK255" s="3"/>
      <c r="HZL255" s="3"/>
      <c r="HZM255" s="3"/>
      <c r="HZN255" s="3"/>
      <c r="HZO255" s="3"/>
      <c r="HZP255" s="3"/>
      <c r="HZQ255" s="3"/>
      <c r="HZR255" s="3"/>
      <c r="HZS255" s="3"/>
      <c r="HZT255" s="3"/>
      <c r="HZU255" s="3"/>
      <c r="HZV255" s="3"/>
      <c r="HZW255" s="3"/>
      <c r="HZX255" s="3"/>
      <c r="HZY255" s="3"/>
      <c r="HZZ255" s="3"/>
      <c r="IAA255" s="3"/>
      <c r="IAB255" s="3"/>
      <c r="IAC255" s="3"/>
      <c r="IAD255" s="3"/>
      <c r="IAE255" s="3"/>
      <c r="IAF255" s="3"/>
      <c r="IAG255" s="3"/>
      <c r="IAH255" s="3"/>
      <c r="IAI255" s="3"/>
      <c r="IAJ255" s="3"/>
      <c r="IAK255" s="3"/>
      <c r="IAL255" s="3"/>
      <c r="IAM255" s="3"/>
      <c r="IAN255" s="3"/>
      <c r="IAO255" s="3"/>
      <c r="IAP255" s="3"/>
      <c r="IAQ255" s="3"/>
      <c r="IAR255" s="3"/>
      <c r="IAS255" s="3"/>
      <c r="IAT255" s="3"/>
      <c r="IAU255" s="3"/>
      <c r="IAV255" s="3"/>
      <c r="IAW255" s="3"/>
      <c r="IAX255" s="3"/>
      <c r="IAY255" s="3"/>
      <c r="IAZ255" s="3"/>
      <c r="IBA255" s="3"/>
      <c r="IBB255" s="3"/>
      <c r="IBC255" s="3"/>
      <c r="IBD255" s="3"/>
      <c r="IBE255" s="3"/>
      <c r="IBF255" s="3"/>
      <c r="IBG255" s="3"/>
      <c r="IBH255" s="3"/>
      <c r="IBI255" s="3"/>
      <c r="IBJ255" s="3"/>
      <c r="IBK255" s="3"/>
      <c r="IBL255" s="3"/>
      <c r="IBM255" s="3"/>
      <c r="IBN255" s="3"/>
      <c r="IBO255" s="3"/>
      <c r="IBP255" s="3"/>
      <c r="IBQ255" s="3"/>
      <c r="IBR255" s="3"/>
      <c r="IBS255" s="3"/>
      <c r="IBT255" s="3"/>
      <c r="IBU255" s="3"/>
      <c r="IBV255" s="3"/>
      <c r="IBW255" s="3"/>
      <c r="IBX255" s="3"/>
      <c r="IBY255" s="3"/>
      <c r="IBZ255" s="3"/>
      <c r="ICA255" s="3"/>
      <c r="ICB255" s="3"/>
      <c r="ICC255" s="3"/>
      <c r="ICD255" s="3"/>
      <c r="ICE255" s="3"/>
      <c r="ICF255" s="3"/>
      <c r="ICG255" s="3"/>
      <c r="ICH255" s="3"/>
      <c r="ICI255" s="3"/>
      <c r="ICJ255" s="3"/>
      <c r="ICK255" s="3"/>
      <c r="ICL255" s="3"/>
      <c r="ICM255" s="3"/>
      <c r="ICN255" s="3"/>
      <c r="ICO255" s="3"/>
      <c r="ICP255" s="3"/>
      <c r="ICQ255" s="3"/>
      <c r="ICR255" s="3"/>
      <c r="ICS255" s="3"/>
      <c r="ICT255" s="3"/>
      <c r="ICU255" s="3"/>
      <c r="ICV255" s="3"/>
      <c r="ICW255" s="3"/>
      <c r="ICX255" s="3"/>
      <c r="ICY255" s="3"/>
      <c r="ICZ255" s="3"/>
      <c r="IDA255" s="3"/>
      <c r="IDB255" s="3"/>
      <c r="IDC255" s="3"/>
      <c r="IDD255" s="3"/>
      <c r="IDE255" s="3"/>
      <c r="IDF255" s="3"/>
      <c r="IDG255" s="3"/>
      <c r="IDH255" s="3"/>
      <c r="IDI255" s="3"/>
      <c r="IDJ255" s="3"/>
      <c r="IDK255" s="3"/>
      <c r="IDL255" s="3"/>
      <c r="IDM255" s="3"/>
      <c r="IDN255" s="3"/>
      <c r="IDO255" s="3"/>
      <c r="IDP255" s="3"/>
      <c r="IDQ255" s="3"/>
      <c r="IDR255" s="3"/>
      <c r="IDS255" s="3"/>
      <c r="IDT255" s="3"/>
      <c r="IDU255" s="3"/>
      <c r="IDV255" s="3"/>
      <c r="IDW255" s="3"/>
      <c r="IDX255" s="3"/>
      <c r="IDY255" s="3"/>
      <c r="IDZ255" s="3"/>
      <c r="IEA255" s="3"/>
      <c r="IEB255" s="3"/>
      <c r="IEC255" s="3"/>
      <c r="IED255" s="3"/>
      <c r="IEE255" s="3"/>
      <c r="IEF255" s="3"/>
      <c r="IEG255" s="3"/>
      <c r="IEH255" s="3"/>
      <c r="IEI255" s="3"/>
      <c r="IEJ255" s="3"/>
      <c r="IEK255" s="3"/>
      <c r="IEL255" s="3"/>
      <c r="IEM255" s="3"/>
      <c r="IEN255" s="3"/>
      <c r="IEO255" s="3"/>
      <c r="IEP255" s="3"/>
      <c r="IEQ255" s="3"/>
      <c r="IER255" s="3"/>
      <c r="IES255" s="3"/>
      <c r="IET255" s="3"/>
      <c r="IEU255" s="3"/>
      <c r="IEV255" s="3"/>
      <c r="IEW255" s="3"/>
      <c r="IEX255" s="3"/>
      <c r="IEY255" s="3"/>
      <c r="IEZ255" s="3"/>
      <c r="IFA255" s="3"/>
      <c r="IFB255" s="3"/>
      <c r="IFC255" s="3"/>
      <c r="IFD255" s="3"/>
      <c r="IFE255" s="3"/>
      <c r="IFF255" s="3"/>
      <c r="IFG255" s="3"/>
      <c r="IFH255" s="3"/>
      <c r="IFI255" s="3"/>
      <c r="IFJ255" s="3"/>
      <c r="IFK255" s="3"/>
      <c r="IFL255" s="3"/>
      <c r="IFM255" s="3"/>
      <c r="IFN255" s="3"/>
      <c r="IFO255" s="3"/>
      <c r="IFP255" s="3"/>
      <c r="IFQ255" s="3"/>
      <c r="IFR255" s="3"/>
      <c r="IFS255" s="3"/>
      <c r="IFT255" s="3"/>
      <c r="IFU255" s="3"/>
      <c r="IFV255" s="3"/>
      <c r="IFW255" s="3"/>
      <c r="IFX255" s="3"/>
      <c r="IFY255" s="3"/>
      <c r="IFZ255" s="3"/>
      <c r="IGA255" s="3"/>
      <c r="IGB255" s="3"/>
      <c r="IGC255" s="3"/>
      <c r="IGD255" s="3"/>
      <c r="IGE255" s="3"/>
      <c r="IGF255" s="3"/>
      <c r="IGG255" s="3"/>
      <c r="IGH255" s="3"/>
      <c r="IGI255" s="3"/>
      <c r="IGJ255" s="3"/>
      <c r="IGK255" s="3"/>
      <c r="IGL255" s="3"/>
      <c r="IGM255" s="3"/>
      <c r="IGN255" s="3"/>
      <c r="IGO255" s="3"/>
      <c r="IGP255" s="3"/>
      <c r="IGQ255" s="3"/>
      <c r="IGR255" s="3"/>
      <c r="IGS255" s="3"/>
      <c r="IGT255" s="3"/>
      <c r="IGU255" s="3"/>
      <c r="IGV255" s="3"/>
      <c r="IGW255" s="3"/>
      <c r="IGX255" s="3"/>
      <c r="IGY255" s="3"/>
      <c r="IGZ255" s="3"/>
      <c r="IHA255" s="3"/>
      <c r="IHB255" s="3"/>
      <c r="IHC255" s="3"/>
      <c r="IHD255" s="3"/>
      <c r="IHE255" s="3"/>
      <c r="IHF255" s="3"/>
      <c r="IHG255" s="3"/>
      <c r="IHH255" s="3"/>
      <c r="IHI255" s="3"/>
      <c r="IHJ255" s="3"/>
      <c r="IHK255" s="3"/>
      <c r="IHL255" s="3"/>
      <c r="IHM255" s="3"/>
      <c r="IHN255" s="3"/>
      <c r="IHO255" s="3"/>
      <c r="IHP255" s="3"/>
      <c r="IHQ255" s="3"/>
      <c r="IHR255" s="3"/>
      <c r="IHS255" s="3"/>
      <c r="IHT255" s="3"/>
      <c r="IHU255" s="3"/>
      <c r="IHV255" s="3"/>
      <c r="IHW255" s="3"/>
      <c r="IHX255" s="3"/>
      <c r="IHY255" s="3"/>
      <c r="IHZ255" s="3"/>
      <c r="IIA255" s="3"/>
      <c r="IIB255" s="3"/>
      <c r="IIC255" s="3"/>
      <c r="IID255" s="3"/>
      <c r="IIE255" s="3"/>
      <c r="IIF255" s="3"/>
      <c r="IIG255" s="3"/>
      <c r="IIH255" s="3"/>
      <c r="III255" s="3"/>
      <c r="IIJ255" s="3"/>
      <c r="IIK255" s="3"/>
      <c r="IIL255" s="3"/>
      <c r="IIM255" s="3"/>
      <c r="IIN255" s="3"/>
      <c r="IIO255" s="3"/>
      <c r="IIP255" s="3"/>
      <c r="IIQ255" s="3"/>
      <c r="IIR255" s="3"/>
      <c r="IIS255" s="3"/>
      <c r="IIT255" s="3"/>
      <c r="IIU255" s="3"/>
      <c r="IIV255" s="3"/>
      <c r="IIW255" s="3"/>
      <c r="IIX255" s="3"/>
      <c r="IIY255" s="3"/>
      <c r="IIZ255" s="3"/>
      <c r="IJA255" s="3"/>
      <c r="IJB255" s="3"/>
      <c r="IJC255" s="3"/>
      <c r="IJD255" s="3"/>
      <c r="IJE255" s="3"/>
      <c r="IJF255" s="3"/>
      <c r="IJG255" s="3"/>
      <c r="IJH255" s="3"/>
      <c r="IJI255" s="3"/>
      <c r="IJJ255" s="3"/>
      <c r="IJK255" s="3"/>
      <c r="IJL255" s="3"/>
      <c r="IJM255" s="3"/>
      <c r="IJN255" s="3"/>
      <c r="IJO255" s="3"/>
      <c r="IJP255" s="3"/>
      <c r="IJQ255" s="3"/>
      <c r="IJR255" s="3"/>
      <c r="IJS255" s="3"/>
      <c r="IJT255" s="3"/>
      <c r="IJU255" s="3"/>
      <c r="IJV255" s="3"/>
      <c r="IJW255" s="3"/>
      <c r="IJX255" s="3"/>
      <c r="IJY255" s="3"/>
      <c r="IJZ255" s="3"/>
      <c r="IKA255" s="3"/>
      <c r="IKB255" s="3"/>
      <c r="IKC255" s="3"/>
      <c r="IKD255" s="3"/>
      <c r="IKE255" s="3"/>
      <c r="IKF255" s="3"/>
      <c r="IKG255" s="3"/>
      <c r="IKH255" s="3"/>
      <c r="IKI255" s="3"/>
      <c r="IKJ255" s="3"/>
      <c r="IKK255" s="3"/>
      <c r="IKL255" s="3"/>
      <c r="IKM255" s="3"/>
      <c r="IKN255" s="3"/>
      <c r="IKO255" s="3"/>
      <c r="IKP255" s="3"/>
      <c r="IKQ255" s="3"/>
      <c r="IKR255" s="3"/>
      <c r="IKS255" s="3"/>
      <c r="IKT255" s="3"/>
      <c r="IKU255" s="3"/>
      <c r="IKV255" s="3"/>
      <c r="IKW255" s="3"/>
      <c r="IKX255" s="3"/>
      <c r="IKY255" s="3"/>
      <c r="IKZ255" s="3"/>
      <c r="ILA255" s="3"/>
      <c r="ILB255" s="3"/>
      <c r="ILC255" s="3"/>
      <c r="ILD255" s="3"/>
      <c r="ILE255" s="3"/>
      <c r="ILF255" s="3"/>
      <c r="ILG255" s="3"/>
      <c r="ILH255" s="3"/>
      <c r="ILI255" s="3"/>
      <c r="ILJ255" s="3"/>
      <c r="ILK255" s="3"/>
      <c r="ILL255" s="3"/>
      <c r="ILM255" s="3"/>
      <c r="ILN255" s="3"/>
      <c r="ILO255" s="3"/>
      <c r="ILP255" s="3"/>
      <c r="ILQ255" s="3"/>
      <c r="ILR255" s="3"/>
      <c r="ILS255" s="3"/>
      <c r="ILT255" s="3"/>
      <c r="ILU255" s="3"/>
      <c r="ILV255" s="3"/>
      <c r="ILW255" s="3"/>
      <c r="ILX255" s="3"/>
      <c r="ILY255" s="3"/>
      <c r="ILZ255" s="3"/>
      <c r="IMA255" s="3"/>
      <c r="IMB255" s="3"/>
      <c r="IMC255" s="3"/>
      <c r="IMD255" s="3"/>
      <c r="IME255" s="3"/>
      <c r="IMF255" s="3"/>
      <c r="IMG255" s="3"/>
      <c r="IMH255" s="3"/>
      <c r="IMI255" s="3"/>
      <c r="IMJ255" s="3"/>
      <c r="IMK255" s="3"/>
      <c r="IML255" s="3"/>
      <c r="IMM255" s="3"/>
      <c r="IMN255" s="3"/>
      <c r="IMO255" s="3"/>
      <c r="IMP255" s="3"/>
      <c r="IMQ255" s="3"/>
      <c r="IMR255" s="3"/>
      <c r="IMS255" s="3"/>
      <c r="IMT255" s="3"/>
      <c r="IMU255" s="3"/>
      <c r="IMV255" s="3"/>
      <c r="IMW255" s="3"/>
      <c r="IMX255" s="3"/>
      <c r="IMY255" s="3"/>
      <c r="IMZ255" s="3"/>
      <c r="INA255" s="3"/>
      <c r="INB255" s="3"/>
      <c r="INC255" s="3"/>
      <c r="IND255" s="3"/>
      <c r="INE255" s="3"/>
      <c r="INF255" s="3"/>
      <c r="ING255" s="3"/>
      <c r="INH255" s="3"/>
      <c r="INI255" s="3"/>
      <c r="INJ255" s="3"/>
      <c r="INK255" s="3"/>
      <c r="INL255" s="3"/>
      <c r="INM255" s="3"/>
      <c r="INN255" s="3"/>
      <c r="INO255" s="3"/>
      <c r="INP255" s="3"/>
      <c r="INQ255" s="3"/>
      <c r="INR255" s="3"/>
      <c r="INS255" s="3"/>
      <c r="INT255" s="3"/>
      <c r="INU255" s="3"/>
      <c r="INV255" s="3"/>
      <c r="INW255" s="3"/>
      <c r="INX255" s="3"/>
      <c r="INY255" s="3"/>
      <c r="INZ255" s="3"/>
      <c r="IOA255" s="3"/>
      <c r="IOB255" s="3"/>
      <c r="IOC255" s="3"/>
      <c r="IOD255" s="3"/>
      <c r="IOE255" s="3"/>
      <c r="IOF255" s="3"/>
      <c r="IOG255" s="3"/>
      <c r="IOH255" s="3"/>
      <c r="IOI255" s="3"/>
      <c r="IOJ255" s="3"/>
      <c r="IOK255" s="3"/>
      <c r="IOL255" s="3"/>
      <c r="IOM255" s="3"/>
      <c r="ION255" s="3"/>
      <c r="IOO255" s="3"/>
      <c r="IOP255" s="3"/>
      <c r="IOQ255" s="3"/>
      <c r="IOR255" s="3"/>
      <c r="IOS255" s="3"/>
      <c r="IOT255" s="3"/>
      <c r="IOU255" s="3"/>
      <c r="IOV255" s="3"/>
      <c r="IOW255" s="3"/>
      <c r="IOX255" s="3"/>
      <c r="IOY255" s="3"/>
      <c r="IOZ255" s="3"/>
      <c r="IPA255" s="3"/>
      <c r="IPB255" s="3"/>
      <c r="IPC255" s="3"/>
      <c r="IPD255" s="3"/>
      <c r="IPE255" s="3"/>
      <c r="IPF255" s="3"/>
      <c r="IPG255" s="3"/>
      <c r="IPH255" s="3"/>
      <c r="IPI255" s="3"/>
      <c r="IPJ255" s="3"/>
      <c r="IPK255" s="3"/>
      <c r="IPL255" s="3"/>
      <c r="IPM255" s="3"/>
      <c r="IPN255" s="3"/>
      <c r="IPO255" s="3"/>
      <c r="IPP255" s="3"/>
      <c r="IPQ255" s="3"/>
      <c r="IPR255" s="3"/>
      <c r="IPS255" s="3"/>
      <c r="IPT255" s="3"/>
      <c r="IPU255" s="3"/>
      <c r="IPV255" s="3"/>
      <c r="IPW255" s="3"/>
      <c r="IPX255" s="3"/>
      <c r="IPY255" s="3"/>
      <c r="IPZ255" s="3"/>
      <c r="IQA255" s="3"/>
      <c r="IQB255" s="3"/>
      <c r="IQC255" s="3"/>
      <c r="IQD255" s="3"/>
      <c r="IQE255" s="3"/>
      <c r="IQF255" s="3"/>
      <c r="IQG255" s="3"/>
      <c r="IQH255" s="3"/>
      <c r="IQI255" s="3"/>
      <c r="IQJ255" s="3"/>
      <c r="IQK255" s="3"/>
      <c r="IQL255" s="3"/>
      <c r="IQM255" s="3"/>
      <c r="IQN255" s="3"/>
      <c r="IQO255" s="3"/>
      <c r="IQP255" s="3"/>
      <c r="IQQ255" s="3"/>
      <c r="IQR255" s="3"/>
      <c r="IQS255" s="3"/>
      <c r="IQT255" s="3"/>
      <c r="IQU255" s="3"/>
      <c r="IQV255" s="3"/>
      <c r="IQW255" s="3"/>
      <c r="IQX255" s="3"/>
      <c r="IQY255" s="3"/>
      <c r="IQZ255" s="3"/>
      <c r="IRA255" s="3"/>
      <c r="IRB255" s="3"/>
      <c r="IRC255" s="3"/>
      <c r="IRD255" s="3"/>
      <c r="IRE255" s="3"/>
      <c r="IRF255" s="3"/>
      <c r="IRG255" s="3"/>
      <c r="IRH255" s="3"/>
      <c r="IRI255" s="3"/>
      <c r="IRJ255" s="3"/>
      <c r="IRK255" s="3"/>
      <c r="IRL255" s="3"/>
      <c r="IRM255" s="3"/>
      <c r="IRN255" s="3"/>
      <c r="IRO255" s="3"/>
      <c r="IRP255" s="3"/>
      <c r="IRQ255" s="3"/>
      <c r="IRR255" s="3"/>
      <c r="IRS255" s="3"/>
      <c r="IRT255" s="3"/>
      <c r="IRU255" s="3"/>
      <c r="IRV255" s="3"/>
      <c r="IRW255" s="3"/>
      <c r="IRX255" s="3"/>
      <c r="IRY255" s="3"/>
      <c r="IRZ255" s="3"/>
      <c r="ISA255" s="3"/>
      <c r="ISB255" s="3"/>
      <c r="ISC255" s="3"/>
      <c r="ISD255" s="3"/>
      <c r="ISE255" s="3"/>
      <c r="ISF255" s="3"/>
      <c r="ISG255" s="3"/>
      <c r="ISH255" s="3"/>
      <c r="ISI255" s="3"/>
      <c r="ISJ255" s="3"/>
      <c r="ISK255" s="3"/>
      <c r="ISL255" s="3"/>
      <c r="ISM255" s="3"/>
      <c r="ISN255" s="3"/>
      <c r="ISO255" s="3"/>
      <c r="ISP255" s="3"/>
      <c r="ISQ255" s="3"/>
      <c r="ISR255" s="3"/>
      <c r="ISS255" s="3"/>
      <c r="IST255" s="3"/>
      <c r="ISU255" s="3"/>
      <c r="ISV255" s="3"/>
      <c r="ISW255" s="3"/>
      <c r="ISX255" s="3"/>
      <c r="ISY255" s="3"/>
      <c r="ISZ255" s="3"/>
      <c r="ITA255" s="3"/>
      <c r="ITB255" s="3"/>
      <c r="ITC255" s="3"/>
      <c r="ITD255" s="3"/>
      <c r="ITE255" s="3"/>
      <c r="ITF255" s="3"/>
      <c r="ITG255" s="3"/>
      <c r="ITH255" s="3"/>
      <c r="ITI255" s="3"/>
      <c r="ITJ255" s="3"/>
      <c r="ITK255" s="3"/>
      <c r="ITL255" s="3"/>
      <c r="ITM255" s="3"/>
      <c r="ITN255" s="3"/>
      <c r="ITO255" s="3"/>
      <c r="ITP255" s="3"/>
      <c r="ITQ255" s="3"/>
      <c r="ITR255" s="3"/>
      <c r="ITS255" s="3"/>
      <c r="ITT255" s="3"/>
      <c r="ITU255" s="3"/>
      <c r="ITV255" s="3"/>
      <c r="ITW255" s="3"/>
      <c r="ITX255" s="3"/>
      <c r="ITY255" s="3"/>
      <c r="ITZ255" s="3"/>
      <c r="IUA255" s="3"/>
      <c r="IUB255" s="3"/>
      <c r="IUC255" s="3"/>
      <c r="IUD255" s="3"/>
      <c r="IUE255" s="3"/>
      <c r="IUF255" s="3"/>
      <c r="IUG255" s="3"/>
      <c r="IUH255" s="3"/>
      <c r="IUI255" s="3"/>
      <c r="IUJ255" s="3"/>
      <c r="IUK255" s="3"/>
      <c r="IUL255" s="3"/>
      <c r="IUM255" s="3"/>
      <c r="IUN255" s="3"/>
      <c r="IUO255" s="3"/>
      <c r="IUP255" s="3"/>
      <c r="IUQ255" s="3"/>
      <c r="IUR255" s="3"/>
      <c r="IUS255" s="3"/>
      <c r="IUT255" s="3"/>
      <c r="IUU255" s="3"/>
      <c r="IUV255" s="3"/>
      <c r="IUW255" s="3"/>
      <c r="IUX255" s="3"/>
      <c r="IUY255" s="3"/>
      <c r="IUZ255" s="3"/>
      <c r="IVA255" s="3"/>
      <c r="IVB255" s="3"/>
      <c r="IVC255" s="3"/>
      <c r="IVD255" s="3"/>
      <c r="IVE255" s="3"/>
      <c r="IVF255" s="3"/>
      <c r="IVG255" s="3"/>
      <c r="IVH255" s="3"/>
      <c r="IVI255" s="3"/>
      <c r="IVJ255" s="3"/>
      <c r="IVK255" s="3"/>
      <c r="IVL255" s="3"/>
      <c r="IVM255" s="3"/>
      <c r="IVN255" s="3"/>
      <c r="IVO255" s="3"/>
      <c r="IVP255" s="3"/>
      <c r="IVQ255" s="3"/>
      <c r="IVR255" s="3"/>
      <c r="IVS255" s="3"/>
      <c r="IVT255" s="3"/>
      <c r="IVU255" s="3"/>
      <c r="IVV255" s="3"/>
      <c r="IVW255" s="3"/>
      <c r="IVX255" s="3"/>
      <c r="IVY255" s="3"/>
      <c r="IVZ255" s="3"/>
      <c r="IWA255" s="3"/>
      <c r="IWB255" s="3"/>
      <c r="IWC255" s="3"/>
      <c r="IWD255" s="3"/>
      <c r="IWE255" s="3"/>
      <c r="IWF255" s="3"/>
      <c r="IWG255" s="3"/>
      <c r="IWH255" s="3"/>
      <c r="IWI255" s="3"/>
      <c r="IWJ255" s="3"/>
      <c r="IWK255" s="3"/>
      <c r="IWL255" s="3"/>
      <c r="IWM255" s="3"/>
      <c r="IWN255" s="3"/>
      <c r="IWO255" s="3"/>
      <c r="IWP255" s="3"/>
      <c r="IWQ255" s="3"/>
      <c r="IWR255" s="3"/>
      <c r="IWS255" s="3"/>
      <c r="IWT255" s="3"/>
      <c r="IWU255" s="3"/>
      <c r="IWV255" s="3"/>
      <c r="IWW255" s="3"/>
      <c r="IWX255" s="3"/>
      <c r="IWY255" s="3"/>
      <c r="IWZ255" s="3"/>
      <c r="IXA255" s="3"/>
      <c r="IXB255" s="3"/>
      <c r="IXC255" s="3"/>
      <c r="IXD255" s="3"/>
      <c r="IXE255" s="3"/>
      <c r="IXF255" s="3"/>
      <c r="IXG255" s="3"/>
      <c r="IXH255" s="3"/>
      <c r="IXI255" s="3"/>
      <c r="IXJ255" s="3"/>
      <c r="IXK255" s="3"/>
      <c r="IXL255" s="3"/>
      <c r="IXM255" s="3"/>
      <c r="IXN255" s="3"/>
      <c r="IXO255" s="3"/>
      <c r="IXP255" s="3"/>
      <c r="IXQ255" s="3"/>
      <c r="IXR255" s="3"/>
      <c r="IXS255" s="3"/>
      <c r="IXT255" s="3"/>
      <c r="IXU255" s="3"/>
      <c r="IXV255" s="3"/>
      <c r="IXW255" s="3"/>
      <c r="IXX255" s="3"/>
      <c r="IXY255" s="3"/>
      <c r="IXZ255" s="3"/>
      <c r="IYA255" s="3"/>
      <c r="IYB255" s="3"/>
      <c r="IYC255" s="3"/>
      <c r="IYD255" s="3"/>
      <c r="IYE255" s="3"/>
      <c r="IYF255" s="3"/>
      <c r="IYG255" s="3"/>
      <c r="IYH255" s="3"/>
      <c r="IYI255" s="3"/>
      <c r="IYJ255" s="3"/>
      <c r="IYK255" s="3"/>
      <c r="IYL255" s="3"/>
      <c r="IYM255" s="3"/>
      <c r="IYN255" s="3"/>
      <c r="IYO255" s="3"/>
      <c r="IYP255" s="3"/>
      <c r="IYQ255" s="3"/>
      <c r="IYR255" s="3"/>
      <c r="IYS255" s="3"/>
      <c r="IYT255" s="3"/>
      <c r="IYU255" s="3"/>
      <c r="IYV255" s="3"/>
      <c r="IYW255" s="3"/>
      <c r="IYX255" s="3"/>
      <c r="IYY255" s="3"/>
      <c r="IYZ255" s="3"/>
      <c r="IZA255" s="3"/>
      <c r="IZB255" s="3"/>
      <c r="IZC255" s="3"/>
      <c r="IZD255" s="3"/>
      <c r="IZE255" s="3"/>
      <c r="IZF255" s="3"/>
      <c r="IZG255" s="3"/>
      <c r="IZH255" s="3"/>
      <c r="IZI255" s="3"/>
      <c r="IZJ255" s="3"/>
      <c r="IZK255" s="3"/>
      <c r="IZL255" s="3"/>
      <c r="IZM255" s="3"/>
      <c r="IZN255" s="3"/>
      <c r="IZO255" s="3"/>
      <c r="IZP255" s="3"/>
      <c r="IZQ255" s="3"/>
      <c r="IZR255" s="3"/>
      <c r="IZS255" s="3"/>
      <c r="IZT255" s="3"/>
      <c r="IZU255" s="3"/>
      <c r="IZV255" s="3"/>
      <c r="IZW255" s="3"/>
      <c r="IZX255" s="3"/>
      <c r="IZY255" s="3"/>
      <c r="IZZ255" s="3"/>
      <c r="JAA255" s="3"/>
      <c r="JAB255" s="3"/>
      <c r="JAC255" s="3"/>
      <c r="JAD255" s="3"/>
      <c r="JAE255" s="3"/>
      <c r="JAF255" s="3"/>
      <c r="JAG255" s="3"/>
      <c r="JAH255" s="3"/>
      <c r="JAI255" s="3"/>
      <c r="JAJ255" s="3"/>
      <c r="JAK255" s="3"/>
      <c r="JAL255" s="3"/>
      <c r="JAM255" s="3"/>
      <c r="JAN255" s="3"/>
      <c r="JAO255" s="3"/>
      <c r="JAP255" s="3"/>
      <c r="JAQ255" s="3"/>
      <c r="JAR255" s="3"/>
      <c r="JAS255" s="3"/>
      <c r="JAT255" s="3"/>
      <c r="JAU255" s="3"/>
      <c r="JAV255" s="3"/>
      <c r="JAW255" s="3"/>
      <c r="JAX255" s="3"/>
      <c r="JAY255" s="3"/>
      <c r="JAZ255" s="3"/>
      <c r="JBA255" s="3"/>
      <c r="JBB255" s="3"/>
      <c r="JBC255" s="3"/>
      <c r="JBD255" s="3"/>
      <c r="JBE255" s="3"/>
      <c r="JBF255" s="3"/>
      <c r="JBG255" s="3"/>
      <c r="JBH255" s="3"/>
      <c r="JBI255" s="3"/>
      <c r="JBJ255" s="3"/>
      <c r="JBK255" s="3"/>
      <c r="JBL255" s="3"/>
      <c r="JBM255" s="3"/>
      <c r="JBN255" s="3"/>
      <c r="JBO255" s="3"/>
      <c r="JBP255" s="3"/>
      <c r="JBQ255" s="3"/>
      <c r="JBR255" s="3"/>
      <c r="JBS255" s="3"/>
      <c r="JBT255" s="3"/>
      <c r="JBU255" s="3"/>
      <c r="JBV255" s="3"/>
      <c r="JBW255" s="3"/>
      <c r="JBX255" s="3"/>
      <c r="JBY255" s="3"/>
      <c r="JBZ255" s="3"/>
      <c r="JCA255" s="3"/>
      <c r="JCB255" s="3"/>
      <c r="JCC255" s="3"/>
      <c r="JCD255" s="3"/>
      <c r="JCE255" s="3"/>
      <c r="JCF255" s="3"/>
      <c r="JCG255" s="3"/>
      <c r="JCH255" s="3"/>
      <c r="JCI255" s="3"/>
      <c r="JCJ255" s="3"/>
      <c r="JCK255" s="3"/>
      <c r="JCL255" s="3"/>
      <c r="JCM255" s="3"/>
      <c r="JCN255" s="3"/>
      <c r="JCO255" s="3"/>
      <c r="JCP255" s="3"/>
      <c r="JCQ255" s="3"/>
      <c r="JCR255" s="3"/>
      <c r="JCS255" s="3"/>
      <c r="JCT255" s="3"/>
      <c r="JCU255" s="3"/>
      <c r="JCV255" s="3"/>
      <c r="JCW255" s="3"/>
      <c r="JCX255" s="3"/>
      <c r="JCY255" s="3"/>
      <c r="JCZ255" s="3"/>
      <c r="JDA255" s="3"/>
      <c r="JDB255" s="3"/>
      <c r="JDC255" s="3"/>
      <c r="JDD255" s="3"/>
      <c r="JDE255" s="3"/>
      <c r="JDF255" s="3"/>
      <c r="JDG255" s="3"/>
      <c r="JDH255" s="3"/>
      <c r="JDI255" s="3"/>
      <c r="JDJ255" s="3"/>
      <c r="JDK255" s="3"/>
      <c r="JDL255" s="3"/>
      <c r="JDM255" s="3"/>
      <c r="JDN255" s="3"/>
      <c r="JDO255" s="3"/>
      <c r="JDP255" s="3"/>
      <c r="JDQ255" s="3"/>
      <c r="JDR255" s="3"/>
      <c r="JDS255" s="3"/>
      <c r="JDT255" s="3"/>
      <c r="JDU255" s="3"/>
      <c r="JDV255" s="3"/>
      <c r="JDW255" s="3"/>
      <c r="JDX255" s="3"/>
      <c r="JDY255" s="3"/>
      <c r="JDZ255" s="3"/>
      <c r="JEA255" s="3"/>
      <c r="JEB255" s="3"/>
      <c r="JEC255" s="3"/>
      <c r="JED255" s="3"/>
      <c r="JEE255" s="3"/>
      <c r="JEF255" s="3"/>
      <c r="JEG255" s="3"/>
      <c r="JEH255" s="3"/>
      <c r="JEI255" s="3"/>
      <c r="JEJ255" s="3"/>
      <c r="JEK255" s="3"/>
      <c r="JEL255" s="3"/>
      <c r="JEM255" s="3"/>
      <c r="JEN255" s="3"/>
      <c r="JEO255" s="3"/>
      <c r="JEP255" s="3"/>
      <c r="JEQ255" s="3"/>
      <c r="JER255" s="3"/>
      <c r="JES255" s="3"/>
      <c r="JET255" s="3"/>
      <c r="JEU255" s="3"/>
      <c r="JEV255" s="3"/>
      <c r="JEW255" s="3"/>
      <c r="JEX255" s="3"/>
      <c r="JEY255" s="3"/>
      <c r="JEZ255" s="3"/>
      <c r="JFA255" s="3"/>
      <c r="JFB255" s="3"/>
      <c r="JFC255" s="3"/>
      <c r="JFD255" s="3"/>
      <c r="JFE255" s="3"/>
      <c r="JFF255" s="3"/>
      <c r="JFG255" s="3"/>
      <c r="JFH255" s="3"/>
      <c r="JFI255" s="3"/>
      <c r="JFJ255" s="3"/>
      <c r="JFK255" s="3"/>
      <c r="JFL255" s="3"/>
      <c r="JFM255" s="3"/>
      <c r="JFN255" s="3"/>
      <c r="JFO255" s="3"/>
      <c r="JFP255" s="3"/>
      <c r="JFQ255" s="3"/>
      <c r="JFR255" s="3"/>
      <c r="JFS255" s="3"/>
      <c r="JFT255" s="3"/>
      <c r="JFU255" s="3"/>
      <c r="JFV255" s="3"/>
      <c r="JFW255" s="3"/>
      <c r="JFX255" s="3"/>
      <c r="JFY255" s="3"/>
      <c r="JFZ255" s="3"/>
      <c r="JGA255" s="3"/>
      <c r="JGB255" s="3"/>
      <c r="JGC255" s="3"/>
      <c r="JGD255" s="3"/>
      <c r="JGE255" s="3"/>
      <c r="JGF255" s="3"/>
      <c r="JGG255" s="3"/>
      <c r="JGH255" s="3"/>
      <c r="JGI255" s="3"/>
      <c r="JGJ255" s="3"/>
      <c r="JGK255" s="3"/>
      <c r="JGL255" s="3"/>
      <c r="JGM255" s="3"/>
      <c r="JGN255" s="3"/>
      <c r="JGO255" s="3"/>
      <c r="JGP255" s="3"/>
      <c r="JGQ255" s="3"/>
      <c r="JGR255" s="3"/>
      <c r="JGS255" s="3"/>
      <c r="JGT255" s="3"/>
      <c r="JGU255" s="3"/>
      <c r="JGV255" s="3"/>
      <c r="JGW255" s="3"/>
      <c r="JGX255" s="3"/>
      <c r="JGY255" s="3"/>
      <c r="JGZ255" s="3"/>
      <c r="JHA255" s="3"/>
      <c r="JHB255" s="3"/>
      <c r="JHC255" s="3"/>
      <c r="JHD255" s="3"/>
      <c r="JHE255" s="3"/>
      <c r="JHF255" s="3"/>
      <c r="JHG255" s="3"/>
      <c r="JHH255" s="3"/>
      <c r="JHI255" s="3"/>
      <c r="JHJ255" s="3"/>
      <c r="JHK255" s="3"/>
      <c r="JHL255" s="3"/>
      <c r="JHM255" s="3"/>
      <c r="JHN255" s="3"/>
      <c r="JHO255" s="3"/>
      <c r="JHP255" s="3"/>
      <c r="JHQ255" s="3"/>
      <c r="JHR255" s="3"/>
      <c r="JHS255" s="3"/>
      <c r="JHT255" s="3"/>
      <c r="JHU255" s="3"/>
      <c r="JHV255" s="3"/>
      <c r="JHW255" s="3"/>
      <c r="JHX255" s="3"/>
      <c r="JHY255" s="3"/>
      <c r="JHZ255" s="3"/>
      <c r="JIA255" s="3"/>
      <c r="JIB255" s="3"/>
      <c r="JIC255" s="3"/>
      <c r="JID255" s="3"/>
      <c r="JIE255" s="3"/>
      <c r="JIF255" s="3"/>
      <c r="JIG255" s="3"/>
      <c r="JIH255" s="3"/>
      <c r="JII255" s="3"/>
      <c r="JIJ255" s="3"/>
      <c r="JIK255" s="3"/>
      <c r="JIL255" s="3"/>
      <c r="JIM255" s="3"/>
      <c r="JIN255" s="3"/>
      <c r="JIO255" s="3"/>
      <c r="JIP255" s="3"/>
      <c r="JIQ255" s="3"/>
      <c r="JIR255" s="3"/>
      <c r="JIS255" s="3"/>
      <c r="JIT255" s="3"/>
      <c r="JIU255" s="3"/>
      <c r="JIV255" s="3"/>
      <c r="JIW255" s="3"/>
      <c r="JIX255" s="3"/>
      <c r="JIY255" s="3"/>
      <c r="JIZ255" s="3"/>
      <c r="JJA255" s="3"/>
      <c r="JJB255" s="3"/>
      <c r="JJC255" s="3"/>
      <c r="JJD255" s="3"/>
      <c r="JJE255" s="3"/>
      <c r="JJF255" s="3"/>
      <c r="JJG255" s="3"/>
      <c r="JJH255" s="3"/>
      <c r="JJI255" s="3"/>
      <c r="JJJ255" s="3"/>
      <c r="JJK255" s="3"/>
      <c r="JJL255" s="3"/>
      <c r="JJM255" s="3"/>
      <c r="JJN255" s="3"/>
      <c r="JJO255" s="3"/>
      <c r="JJP255" s="3"/>
      <c r="JJQ255" s="3"/>
      <c r="JJR255" s="3"/>
      <c r="JJS255" s="3"/>
      <c r="JJT255" s="3"/>
      <c r="JJU255" s="3"/>
      <c r="JJV255" s="3"/>
      <c r="JJW255" s="3"/>
      <c r="JJX255" s="3"/>
      <c r="JJY255" s="3"/>
      <c r="JJZ255" s="3"/>
      <c r="JKA255" s="3"/>
      <c r="JKB255" s="3"/>
      <c r="JKC255" s="3"/>
      <c r="JKD255" s="3"/>
      <c r="JKE255" s="3"/>
      <c r="JKF255" s="3"/>
      <c r="JKG255" s="3"/>
      <c r="JKH255" s="3"/>
      <c r="JKI255" s="3"/>
      <c r="JKJ255" s="3"/>
      <c r="JKK255" s="3"/>
      <c r="JKL255" s="3"/>
      <c r="JKM255" s="3"/>
      <c r="JKN255" s="3"/>
      <c r="JKO255" s="3"/>
      <c r="JKP255" s="3"/>
      <c r="JKQ255" s="3"/>
      <c r="JKR255" s="3"/>
      <c r="JKS255" s="3"/>
      <c r="JKT255" s="3"/>
      <c r="JKU255" s="3"/>
      <c r="JKV255" s="3"/>
      <c r="JKW255" s="3"/>
      <c r="JKX255" s="3"/>
      <c r="JKY255" s="3"/>
      <c r="JKZ255" s="3"/>
      <c r="JLA255" s="3"/>
      <c r="JLB255" s="3"/>
      <c r="JLC255" s="3"/>
      <c r="JLD255" s="3"/>
      <c r="JLE255" s="3"/>
      <c r="JLF255" s="3"/>
      <c r="JLG255" s="3"/>
      <c r="JLH255" s="3"/>
      <c r="JLI255" s="3"/>
      <c r="JLJ255" s="3"/>
      <c r="JLK255" s="3"/>
      <c r="JLL255" s="3"/>
      <c r="JLM255" s="3"/>
      <c r="JLN255" s="3"/>
      <c r="JLO255" s="3"/>
      <c r="JLP255" s="3"/>
      <c r="JLQ255" s="3"/>
      <c r="JLR255" s="3"/>
      <c r="JLS255" s="3"/>
      <c r="JLT255" s="3"/>
      <c r="JLU255" s="3"/>
      <c r="JLV255" s="3"/>
      <c r="JLW255" s="3"/>
      <c r="JLX255" s="3"/>
      <c r="JLY255" s="3"/>
      <c r="JLZ255" s="3"/>
      <c r="JMA255" s="3"/>
      <c r="JMB255" s="3"/>
      <c r="JMC255" s="3"/>
      <c r="JMD255" s="3"/>
      <c r="JME255" s="3"/>
      <c r="JMF255" s="3"/>
      <c r="JMG255" s="3"/>
      <c r="JMH255" s="3"/>
      <c r="JMI255" s="3"/>
      <c r="JMJ255" s="3"/>
      <c r="JMK255" s="3"/>
      <c r="JML255" s="3"/>
      <c r="JMM255" s="3"/>
      <c r="JMN255" s="3"/>
      <c r="JMO255" s="3"/>
      <c r="JMP255" s="3"/>
      <c r="JMQ255" s="3"/>
      <c r="JMR255" s="3"/>
      <c r="JMS255" s="3"/>
      <c r="JMT255" s="3"/>
      <c r="JMU255" s="3"/>
      <c r="JMV255" s="3"/>
      <c r="JMW255" s="3"/>
      <c r="JMX255" s="3"/>
      <c r="JMY255" s="3"/>
      <c r="JMZ255" s="3"/>
      <c r="JNA255" s="3"/>
      <c r="JNB255" s="3"/>
      <c r="JNC255" s="3"/>
      <c r="JND255" s="3"/>
      <c r="JNE255" s="3"/>
      <c r="JNF255" s="3"/>
      <c r="JNG255" s="3"/>
      <c r="JNH255" s="3"/>
      <c r="JNI255" s="3"/>
      <c r="JNJ255" s="3"/>
      <c r="JNK255" s="3"/>
      <c r="JNL255" s="3"/>
      <c r="JNM255" s="3"/>
      <c r="JNN255" s="3"/>
      <c r="JNO255" s="3"/>
      <c r="JNP255" s="3"/>
      <c r="JNQ255" s="3"/>
      <c r="JNR255" s="3"/>
      <c r="JNS255" s="3"/>
      <c r="JNT255" s="3"/>
      <c r="JNU255" s="3"/>
      <c r="JNV255" s="3"/>
      <c r="JNW255" s="3"/>
      <c r="JNX255" s="3"/>
      <c r="JNY255" s="3"/>
      <c r="JNZ255" s="3"/>
      <c r="JOA255" s="3"/>
      <c r="JOB255" s="3"/>
      <c r="JOC255" s="3"/>
      <c r="JOD255" s="3"/>
      <c r="JOE255" s="3"/>
      <c r="JOF255" s="3"/>
      <c r="JOG255" s="3"/>
      <c r="JOH255" s="3"/>
      <c r="JOI255" s="3"/>
      <c r="JOJ255" s="3"/>
      <c r="JOK255" s="3"/>
      <c r="JOL255" s="3"/>
      <c r="JOM255" s="3"/>
      <c r="JON255" s="3"/>
      <c r="JOO255" s="3"/>
      <c r="JOP255" s="3"/>
      <c r="JOQ255" s="3"/>
      <c r="JOR255" s="3"/>
      <c r="JOS255" s="3"/>
      <c r="JOT255" s="3"/>
      <c r="JOU255" s="3"/>
      <c r="JOV255" s="3"/>
      <c r="JOW255" s="3"/>
      <c r="JOX255" s="3"/>
      <c r="JOY255" s="3"/>
      <c r="JOZ255" s="3"/>
      <c r="JPA255" s="3"/>
      <c r="JPB255" s="3"/>
      <c r="JPC255" s="3"/>
      <c r="JPD255" s="3"/>
      <c r="JPE255" s="3"/>
      <c r="JPF255" s="3"/>
      <c r="JPG255" s="3"/>
      <c r="JPH255" s="3"/>
      <c r="JPI255" s="3"/>
      <c r="JPJ255" s="3"/>
      <c r="JPK255" s="3"/>
      <c r="JPL255" s="3"/>
      <c r="JPM255" s="3"/>
      <c r="JPN255" s="3"/>
      <c r="JPO255" s="3"/>
      <c r="JPP255" s="3"/>
      <c r="JPQ255" s="3"/>
      <c r="JPR255" s="3"/>
      <c r="JPS255" s="3"/>
      <c r="JPT255" s="3"/>
      <c r="JPU255" s="3"/>
      <c r="JPV255" s="3"/>
      <c r="JPW255" s="3"/>
      <c r="JPX255" s="3"/>
      <c r="JPY255" s="3"/>
      <c r="JPZ255" s="3"/>
      <c r="JQA255" s="3"/>
      <c r="JQB255" s="3"/>
      <c r="JQC255" s="3"/>
      <c r="JQD255" s="3"/>
      <c r="JQE255" s="3"/>
      <c r="JQF255" s="3"/>
      <c r="JQG255" s="3"/>
      <c r="JQH255" s="3"/>
      <c r="JQI255" s="3"/>
      <c r="JQJ255" s="3"/>
      <c r="JQK255" s="3"/>
      <c r="JQL255" s="3"/>
      <c r="JQM255" s="3"/>
      <c r="JQN255" s="3"/>
      <c r="JQO255" s="3"/>
      <c r="JQP255" s="3"/>
      <c r="JQQ255" s="3"/>
      <c r="JQR255" s="3"/>
      <c r="JQS255" s="3"/>
      <c r="JQT255" s="3"/>
      <c r="JQU255" s="3"/>
      <c r="JQV255" s="3"/>
      <c r="JQW255" s="3"/>
      <c r="JQX255" s="3"/>
      <c r="JQY255" s="3"/>
      <c r="JQZ255" s="3"/>
      <c r="JRA255" s="3"/>
      <c r="JRB255" s="3"/>
      <c r="JRC255" s="3"/>
      <c r="JRD255" s="3"/>
      <c r="JRE255" s="3"/>
      <c r="JRF255" s="3"/>
      <c r="JRG255" s="3"/>
      <c r="JRH255" s="3"/>
      <c r="JRI255" s="3"/>
      <c r="JRJ255" s="3"/>
      <c r="JRK255" s="3"/>
      <c r="JRL255" s="3"/>
      <c r="JRM255" s="3"/>
      <c r="JRN255" s="3"/>
      <c r="JRO255" s="3"/>
      <c r="JRP255" s="3"/>
      <c r="JRQ255" s="3"/>
      <c r="JRR255" s="3"/>
      <c r="JRS255" s="3"/>
      <c r="JRT255" s="3"/>
      <c r="JRU255" s="3"/>
      <c r="JRV255" s="3"/>
      <c r="JRW255" s="3"/>
      <c r="JRX255" s="3"/>
      <c r="JRY255" s="3"/>
      <c r="JRZ255" s="3"/>
      <c r="JSA255" s="3"/>
      <c r="JSB255" s="3"/>
      <c r="JSC255" s="3"/>
      <c r="JSD255" s="3"/>
      <c r="JSE255" s="3"/>
      <c r="JSF255" s="3"/>
      <c r="JSG255" s="3"/>
      <c r="JSH255" s="3"/>
      <c r="JSI255" s="3"/>
      <c r="JSJ255" s="3"/>
      <c r="JSK255" s="3"/>
      <c r="JSL255" s="3"/>
      <c r="JSM255" s="3"/>
      <c r="JSN255" s="3"/>
      <c r="JSO255" s="3"/>
      <c r="JSP255" s="3"/>
      <c r="JSQ255" s="3"/>
      <c r="JSR255" s="3"/>
      <c r="JSS255" s="3"/>
      <c r="JST255" s="3"/>
      <c r="JSU255" s="3"/>
      <c r="JSV255" s="3"/>
      <c r="JSW255" s="3"/>
      <c r="JSX255" s="3"/>
      <c r="JSY255" s="3"/>
      <c r="JSZ255" s="3"/>
      <c r="JTA255" s="3"/>
      <c r="JTB255" s="3"/>
      <c r="JTC255" s="3"/>
      <c r="JTD255" s="3"/>
      <c r="JTE255" s="3"/>
      <c r="JTF255" s="3"/>
      <c r="JTG255" s="3"/>
      <c r="JTH255" s="3"/>
      <c r="JTI255" s="3"/>
      <c r="JTJ255" s="3"/>
      <c r="JTK255" s="3"/>
      <c r="JTL255" s="3"/>
      <c r="JTM255" s="3"/>
      <c r="JTN255" s="3"/>
      <c r="JTO255" s="3"/>
      <c r="JTP255" s="3"/>
      <c r="JTQ255" s="3"/>
      <c r="JTR255" s="3"/>
      <c r="JTS255" s="3"/>
      <c r="JTT255" s="3"/>
      <c r="JTU255" s="3"/>
      <c r="JTV255" s="3"/>
      <c r="JTW255" s="3"/>
      <c r="JTX255" s="3"/>
      <c r="JTY255" s="3"/>
      <c r="JTZ255" s="3"/>
      <c r="JUA255" s="3"/>
      <c r="JUB255" s="3"/>
      <c r="JUC255" s="3"/>
      <c r="JUD255" s="3"/>
      <c r="JUE255" s="3"/>
      <c r="JUF255" s="3"/>
      <c r="JUG255" s="3"/>
      <c r="JUH255" s="3"/>
      <c r="JUI255" s="3"/>
      <c r="JUJ255" s="3"/>
      <c r="JUK255" s="3"/>
      <c r="JUL255" s="3"/>
      <c r="JUM255" s="3"/>
      <c r="JUN255" s="3"/>
      <c r="JUO255" s="3"/>
      <c r="JUP255" s="3"/>
      <c r="JUQ255" s="3"/>
      <c r="JUR255" s="3"/>
      <c r="JUS255" s="3"/>
      <c r="JUT255" s="3"/>
      <c r="JUU255" s="3"/>
      <c r="JUV255" s="3"/>
      <c r="JUW255" s="3"/>
      <c r="JUX255" s="3"/>
      <c r="JUY255" s="3"/>
      <c r="JUZ255" s="3"/>
      <c r="JVA255" s="3"/>
      <c r="JVB255" s="3"/>
      <c r="JVC255" s="3"/>
      <c r="JVD255" s="3"/>
      <c r="JVE255" s="3"/>
      <c r="JVF255" s="3"/>
      <c r="JVG255" s="3"/>
      <c r="JVH255" s="3"/>
      <c r="JVI255" s="3"/>
      <c r="JVJ255" s="3"/>
      <c r="JVK255" s="3"/>
      <c r="JVL255" s="3"/>
      <c r="JVM255" s="3"/>
      <c r="JVN255" s="3"/>
      <c r="JVO255" s="3"/>
      <c r="JVP255" s="3"/>
      <c r="JVQ255" s="3"/>
      <c r="JVR255" s="3"/>
      <c r="JVS255" s="3"/>
      <c r="JVT255" s="3"/>
      <c r="JVU255" s="3"/>
      <c r="JVV255" s="3"/>
      <c r="JVW255" s="3"/>
      <c r="JVX255" s="3"/>
      <c r="JVY255" s="3"/>
      <c r="JVZ255" s="3"/>
      <c r="JWA255" s="3"/>
      <c r="JWB255" s="3"/>
      <c r="JWC255" s="3"/>
      <c r="JWD255" s="3"/>
      <c r="JWE255" s="3"/>
      <c r="JWF255" s="3"/>
      <c r="JWG255" s="3"/>
      <c r="JWH255" s="3"/>
      <c r="JWI255" s="3"/>
      <c r="JWJ255" s="3"/>
      <c r="JWK255" s="3"/>
      <c r="JWL255" s="3"/>
      <c r="JWM255" s="3"/>
      <c r="JWN255" s="3"/>
      <c r="JWO255" s="3"/>
      <c r="JWP255" s="3"/>
      <c r="JWQ255" s="3"/>
      <c r="JWR255" s="3"/>
      <c r="JWS255" s="3"/>
      <c r="JWT255" s="3"/>
      <c r="JWU255" s="3"/>
      <c r="JWV255" s="3"/>
      <c r="JWW255" s="3"/>
      <c r="JWX255" s="3"/>
      <c r="JWY255" s="3"/>
      <c r="JWZ255" s="3"/>
      <c r="JXA255" s="3"/>
      <c r="JXB255" s="3"/>
      <c r="JXC255" s="3"/>
      <c r="JXD255" s="3"/>
      <c r="JXE255" s="3"/>
      <c r="JXF255" s="3"/>
      <c r="JXG255" s="3"/>
      <c r="JXH255" s="3"/>
      <c r="JXI255" s="3"/>
      <c r="JXJ255" s="3"/>
      <c r="JXK255" s="3"/>
      <c r="JXL255" s="3"/>
      <c r="JXM255" s="3"/>
      <c r="JXN255" s="3"/>
      <c r="JXO255" s="3"/>
      <c r="JXP255" s="3"/>
      <c r="JXQ255" s="3"/>
      <c r="JXR255" s="3"/>
      <c r="JXS255" s="3"/>
      <c r="JXT255" s="3"/>
      <c r="JXU255" s="3"/>
      <c r="JXV255" s="3"/>
      <c r="JXW255" s="3"/>
      <c r="JXX255" s="3"/>
      <c r="JXY255" s="3"/>
      <c r="JXZ255" s="3"/>
      <c r="JYA255" s="3"/>
      <c r="JYB255" s="3"/>
      <c r="JYC255" s="3"/>
      <c r="JYD255" s="3"/>
      <c r="JYE255" s="3"/>
      <c r="JYF255" s="3"/>
      <c r="JYG255" s="3"/>
      <c r="JYH255" s="3"/>
      <c r="JYI255" s="3"/>
      <c r="JYJ255" s="3"/>
      <c r="JYK255" s="3"/>
      <c r="JYL255" s="3"/>
      <c r="JYM255" s="3"/>
      <c r="JYN255" s="3"/>
      <c r="JYO255" s="3"/>
      <c r="JYP255" s="3"/>
      <c r="JYQ255" s="3"/>
      <c r="JYR255" s="3"/>
      <c r="JYS255" s="3"/>
      <c r="JYT255" s="3"/>
      <c r="JYU255" s="3"/>
      <c r="JYV255" s="3"/>
      <c r="JYW255" s="3"/>
      <c r="JYX255" s="3"/>
      <c r="JYY255" s="3"/>
      <c r="JYZ255" s="3"/>
      <c r="JZA255" s="3"/>
      <c r="JZB255" s="3"/>
      <c r="JZC255" s="3"/>
      <c r="JZD255" s="3"/>
      <c r="JZE255" s="3"/>
      <c r="JZF255" s="3"/>
      <c r="JZG255" s="3"/>
      <c r="JZH255" s="3"/>
      <c r="JZI255" s="3"/>
      <c r="JZJ255" s="3"/>
      <c r="JZK255" s="3"/>
      <c r="JZL255" s="3"/>
      <c r="JZM255" s="3"/>
      <c r="JZN255" s="3"/>
      <c r="JZO255" s="3"/>
      <c r="JZP255" s="3"/>
      <c r="JZQ255" s="3"/>
      <c r="JZR255" s="3"/>
      <c r="JZS255" s="3"/>
      <c r="JZT255" s="3"/>
      <c r="JZU255" s="3"/>
      <c r="JZV255" s="3"/>
      <c r="JZW255" s="3"/>
      <c r="JZX255" s="3"/>
      <c r="JZY255" s="3"/>
      <c r="JZZ255" s="3"/>
      <c r="KAA255" s="3"/>
      <c r="KAB255" s="3"/>
      <c r="KAC255" s="3"/>
      <c r="KAD255" s="3"/>
      <c r="KAE255" s="3"/>
      <c r="KAF255" s="3"/>
      <c r="KAG255" s="3"/>
      <c r="KAH255" s="3"/>
      <c r="KAI255" s="3"/>
      <c r="KAJ255" s="3"/>
      <c r="KAK255" s="3"/>
      <c r="KAL255" s="3"/>
      <c r="KAM255" s="3"/>
      <c r="KAN255" s="3"/>
      <c r="KAO255" s="3"/>
      <c r="KAP255" s="3"/>
      <c r="KAQ255" s="3"/>
      <c r="KAR255" s="3"/>
      <c r="KAS255" s="3"/>
      <c r="KAT255" s="3"/>
      <c r="KAU255" s="3"/>
      <c r="KAV255" s="3"/>
      <c r="KAW255" s="3"/>
      <c r="KAX255" s="3"/>
      <c r="KAY255" s="3"/>
      <c r="KAZ255" s="3"/>
      <c r="KBA255" s="3"/>
      <c r="KBB255" s="3"/>
      <c r="KBC255" s="3"/>
      <c r="KBD255" s="3"/>
      <c r="KBE255" s="3"/>
      <c r="KBF255" s="3"/>
      <c r="KBG255" s="3"/>
      <c r="KBH255" s="3"/>
      <c r="KBI255" s="3"/>
      <c r="KBJ255" s="3"/>
      <c r="KBK255" s="3"/>
      <c r="KBL255" s="3"/>
      <c r="KBM255" s="3"/>
      <c r="KBN255" s="3"/>
      <c r="KBO255" s="3"/>
      <c r="KBP255" s="3"/>
      <c r="KBQ255" s="3"/>
      <c r="KBR255" s="3"/>
      <c r="KBS255" s="3"/>
      <c r="KBT255" s="3"/>
      <c r="KBU255" s="3"/>
      <c r="KBV255" s="3"/>
      <c r="KBW255" s="3"/>
      <c r="KBX255" s="3"/>
      <c r="KBY255" s="3"/>
      <c r="KBZ255" s="3"/>
      <c r="KCA255" s="3"/>
      <c r="KCB255" s="3"/>
      <c r="KCC255" s="3"/>
      <c r="KCD255" s="3"/>
      <c r="KCE255" s="3"/>
      <c r="KCF255" s="3"/>
      <c r="KCG255" s="3"/>
      <c r="KCH255" s="3"/>
      <c r="KCI255" s="3"/>
      <c r="KCJ255" s="3"/>
      <c r="KCK255" s="3"/>
      <c r="KCL255" s="3"/>
      <c r="KCM255" s="3"/>
      <c r="KCN255" s="3"/>
      <c r="KCO255" s="3"/>
      <c r="KCP255" s="3"/>
      <c r="KCQ255" s="3"/>
      <c r="KCR255" s="3"/>
      <c r="KCS255" s="3"/>
      <c r="KCT255" s="3"/>
      <c r="KCU255" s="3"/>
      <c r="KCV255" s="3"/>
      <c r="KCW255" s="3"/>
      <c r="KCX255" s="3"/>
      <c r="KCY255" s="3"/>
      <c r="KCZ255" s="3"/>
      <c r="KDA255" s="3"/>
      <c r="KDB255" s="3"/>
      <c r="KDC255" s="3"/>
      <c r="KDD255" s="3"/>
      <c r="KDE255" s="3"/>
      <c r="KDF255" s="3"/>
      <c r="KDG255" s="3"/>
      <c r="KDH255" s="3"/>
      <c r="KDI255" s="3"/>
      <c r="KDJ255" s="3"/>
      <c r="KDK255" s="3"/>
      <c r="KDL255" s="3"/>
      <c r="KDM255" s="3"/>
      <c r="KDN255" s="3"/>
      <c r="KDO255" s="3"/>
      <c r="KDP255" s="3"/>
      <c r="KDQ255" s="3"/>
      <c r="KDR255" s="3"/>
      <c r="KDS255" s="3"/>
      <c r="KDT255" s="3"/>
      <c r="KDU255" s="3"/>
      <c r="KDV255" s="3"/>
      <c r="KDW255" s="3"/>
      <c r="KDX255" s="3"/>
      <c r="KDY255" s="3"/>
      <c r="KDZ255" s="3"/>
      <c r="KEA255" s="3"/>
      <c r="KEB255" s="3"/>
      <c r="KEC255" s="3"/>
      <c r="KED255" s="3"/>
      <c r="KEE255" s="3"/>
      <c r="KEF255" s="3"/>
      <c r="KEG255" s="3"/>
      <c r="KEH255" s="3"/>
      <c r="KEI255" s="3"/>
      <c r="KEJ255" s="3"/>
      <c r="KEK255" s="3"/>
      <c r="KEL255" s="3"/>
      <c r="KEM255" s="3"/>
      <c r="KEN255" s="3"/>
      <c r="KEO255" s="3"/>
      <c r="KEP255" s="3"/>
      <c r="KEQ255" s="3"/>
      <c r="KER255" s="3"/>
      <c r="KES255" s="3"/>
      <c r="KET255" s="3"/>
      <c r="KEU255" s="3"/>
      <c r="KEV255" s="3"/>
      <c r="KEW255" s="3"/>
      <c r="KEX255" s="3"/>
      <c r="KEY255" s="3"/>
      <c r="KEZ255" s="3"/>
      <c r="KFA255" s="3"/>
      <c r="KFB255" s="3"/>
      <c r="KFC255" s="3"/>
      <c r="KFD255" s="3"/>
      <c r="KFE255" s="3"/>
      <c r="KFF255" s="3"/>
      <c r="KFG255" s="3"/>
      <c r="KFH255" s="3"/>
      <c r="KFI255" s="3"/>
      <c r="KFJ255" s="3"/>
      <c r="KFK255" s="3"/>
      <c r="KFL255" s="3"/>
      <c r="KFM255" s="3"/>
      <c r="KFN255" s="3"/>
      <c r="KFO255" s="3"/>
      <c r="KFP255" s="3"/>
      <c r="KFQ255" s="3"/>
      <c r="KFR255" s="3"/>
      <c r="KFS255" s="3"/>
      <c r="KFT255" s="3"/>
      <c r="KFU255" s="3"/>
      <c r="KFV255" s="3"/>
      <c r="KFW255" s="3"/>
      <c r="KFX255" s="3"/>
      <c r="KFY255" s="3"/>
      <c r="KFZ255" s="3"/>
      <c r="KGA255" s="3"/>
      <c r="KGB255" s="3"/>
      <c r="KGC255" s="3"/>
      <c r="KGD255" s="3"/>
      <c r="KGE255" s="3"/>
      <c r="KGF255" s="3"/>
      <c r="KGG255" s="3"/>
      <c r="KGH255" s="3"/>
      <c r="KGI255" s="3"/>
      <c r="KGJ255" s="3"/>
      <c r="KGK255" s="3"/>
      <c r="KGL255" s="3"/>
      <c r="KGM255" s="3"/>
      <c r="KGN255" s="3"/>
      <c r="KGO255" s="3"/>
      <c r="KGP255" s="3"/>
      <c r="KGQ255" s="3"/>
      <c r="KGR255" s="3"/>
      <c r="KGS255" s="3"/>
      <c r="KGT255" s="3"/>
      <c r="KGU255" s="3"/>
      <c r="KGV255" s="3"/>
      <c r="KGW255" s="3"/>
      <c r="KGX255" s="3"/>
      <c r="KGY255" s="3"/>
      <c r="KGZ255" s="3"/>
      <c r="KHA255" s="3"/>
      <c r="KHB255" s="3"/>
      <c r="KHC255" s="3"/>
      <c r="KHD255" s="3"/>
      <c r="KHE255" s="3"/>
      <c r="KHF255" s="3"/>
      <c r="KHG255" s="3"/>
      <c r="KHH255" s="3"/>
      <c r="KHI255" s="3"/>
      <c r="KHJ255" s="3"/>
      <c r="KHK255" s="3"/>
      <c r="KHL255" s="3"/>
      <c r="KHM255" s="3"/>
      <c r="KHN255" s="3"/>
      <c r="KHO255" s="3"/>
      <c r="KHP255" s="3"/>
      <c r="KHQ255" s="3"/>
      <c r="KHR255" s="3"/>
      <c r="KHS255" s="3"/>
      <c r="KHT255" s="3"/>
      <c r="KHU255" s="3"/>
      <c r="KHV255" s="3"/>
      <c r="KHW255" s="3"/>
      <c r="KHX255" s="3"/>
      <c r="KHY255" s="3"/>
      <c r="KHZ255" s="3"/>
      <c r="KIA255" s="3"/>
      <c r="KIB255" s="3"/>
      <c r="KIC255" s="3"/>
      <c r="KID255" s="3"/>
      <c r="KIE255" s="3"/>
      <c r="KIF255" s="3"/>
      <c r="KIG255" s="3"/>
      <c r="KIH255" s="3"/>
      <c r="KII255" s="3"/>
      <c r="KIJ255" s="3"/>
      <c r="KIK255" s="3"/>
      <c r="KIL255" s="3"/>
      <c r="KIM255" s="3"/>
      <c r="KIN255" s="3"/>
      <c r="KIO255" s="3"/>
      <c r="KIP255" s="3"/>
      <c r="KIQ255" s="3"/>
      <c r="KIR255" s="3"/>
      <c r="KIS255" s="3"/>
      <c r="KIT255" s="3"/>
      <c r="KIU255" s="3"/>
      <c r="KIV255" s="3"/>
      <c r="KIW255" s="3"/>
      <c r="KIX255" s="3"/>
      <c r="KIY255" s="3"/>
      <c r="KIZ255" s="3"/>
      <c r="KJA255" s="3"/>
      <c r="KJB255" s="3"/>
      <c r="KJC255" s="3"/>
      <c r="KJD255" s="3"/>
      <c r="KJE255" s="3"/>
      <c r="KJF255" s="3"/>
      <c r="KJG255" s="3"/>
      <c r="KJH255" s="3"/>
      <c r="KJI255" s="3"/>
      <c r="KJJ255" s="3"/>
      <c r="KJK255" s="3"/>
      <c r="KJL255" s="3"/>
      <c r="KJM255" s="3"/>
      <c r="KJN255" s="3"/>
      <c r="KJO255" s="3"/>
      <c r="KJP255" s="3"/>
      <c r="KJQ255" s="3"/>
      <c r="KJR255" s="3"/>
      <c r="KJS255" s="3"/>
      <c r="KJT255" s="3"/>
      <c r="KJU255" s="3"/>
      <c r="KJV255" s="3"/>
      <c r="KJW255" s="3"/>
      <c r="KJX255" s="3"/>
      <c r="KJY255" s="3"/>
      <c r="KJZ255" s="3"/>
      <c r="KKA255" s="3"/>
      <c r="KKB255" s="3"/>
      <c r="KKC255" s="3"/>
      <c r="KKD255" s="3"/>
      <c r="KKE255" s="3"/>
      <c r="KKF255" s="3"/>
      <c r="KKG255" s="3"/>
      <c r="KKH255" s="3"/>
      <c r="KKI255" s="3"/>
      <c r="KKJ255" s="3"/>
      <c r="KKK255" s="3"/>
      <c r="KKL255" s="3"/>
      <c r="KKM255" s="3"/>
      <c r="KKN255" s="3"/>
      <c r="KKO255" s="3"/>
      <c r="KKP255" s="3"/>
      <c r="KKQ255" s="3"/>
      <c r="KKR255" s="3"/>
      <c r="KKS255" s="3"/>
      <c r="KKT255" s="3"/>
      <c r="KKU255" s="3"/>
      <c r="KKV255" s="3"/>
      <c r="KKW255" s="3"/>
      <c r="KKX255" s="3"/>
      <c r="KKY255" s="3"/>
      <c r="KKZ255" s="3"/>
      <c r="KLA255" s="3"/>
      <c r="KLB255" s="3"/>
      <c r="KLC255" s="3"/>
      <c r="KLD255" s="3"/>
      <c r="KLE255" s="3"/>
      <c r="KLF255" s="3"/>
      <c r="KLG255" s="3"/>
      <c r="KLH255" s="3"/>
      <c r="KLI255" s="3"/>
      <c r="KLJ255" s="3"/>
      <c r="KLK255" s="3"/>
      <c r="KLL255" s="3"/>
      <c r="KLM255" s="3"/>
      <c r="KLN255" s="3"/>
      <c r="KLO255" s="3"/>
      <c r="KLP255" s="3"/>
      <c r="KLQ255" s="3"/>
      <c r="KLR255" s="3"/>
      <c r="KLS255" s="3"/>
      <c r="KLT255" s="3"/>
      <c r="KLU255" s="3"/>
      <c r="KLV255" s="3"/>
      <c r="KLW255" s="3"/>
      <c r="KLX255" s="3"/>
      <c r="KLY255" s="3"/>
      <c r="KLZ255" s="3"/>
      <c r="KMA255" s="3"/>
      <c r="KMB255" s="3"/>
      <c r="KMC255" s="3"/>
      <c r="KMD255" s="3"/>
      <c r="KME255" s="3"/>
      <c r="KMF255" s="3"/>
      <c r="KMG255" s="3"/>
      <c r="KMH255" s="3"/>
      <c r="KMI255" s="3"/>
      <c r="KMJ255" s="3"/>
      <c r="KMK255" s="3"/>
      <c r="KML255" s="3"/>
      <c r="KMM255" s="3"/>
      <c r="KMN255" s="3"/>
      <c r="KMO255" s="3"/>
      <c r="KMP255" s="3"/>
      <c r="KMQ255" s="3"/>
      <c r="KMR255" s="3"/>
      <c r="KMS255" s="3"/>
      <c r="KMT255" s="3"/>
      <c r="KMU255" s="3"/>
      <c r="KMV255" s="3"/>
      <c r="KMW255" s="3"/>
      <c r="KMX255" s="3"/>
      <c r="KMY255" s="3"/>
      <c r="KMZ255" s="3"/>
      <c r="KNA255" s="3"/>
      <c r="KNB255" s="3"/>
      <c r="KNC255" s="3"/>
      <c r="KND255" s="3"/>
      <c r="KNE255" s="3"/>
      <c r="KNF255" s="3"/>
      <c r="KNG255" s="3"/>
      <c r="KNH255" s="3"/>
      <c r="KNI255" s="3"/>
      <c r="KNJ255" s="3"/>
      <c r="KNK255" s="3"/>
      <c r="KNL255" s="3"/>
      <c r="KNM255" s="3"/>
      <c r="KNN255" s="3"/>
      <c r="KNO255" s="3"/>
      <c r="KNP255" s="3"/>
      <c r="KNQ255" s="3"/>
      <c r="KNR255" s="3"/>
      <c r="KNS255" s="3"/>
      <c r="KNT255" s="3"/>
      <c r="KNU255" s="3"/>
      <c r="KNV255" s="3"/>
      <c r="KNW255" s="3"/>
      <c r="KNX255" s="3"/>
      <c r="KNY255" s="3"/>
      <c r="KNZ255" s="3"/>
      <c r="KOA255" s="3"/>
      <c r="KOB255" s="3"/>
      <c r="KOC255" s="3"/>
      <c r="KOD255" s="3"/>
      <c r="KOE255" s="3"/>
      <c r="KOF255" s="3"/>
      <c r="KOG255" s="3"/>
      <c r="KOH255" s="3"/>
      <c r="KOI255" s="3"/>
      <c r="KOJ255" s="3"/>
      <c r="KOK255" s="3"/>
      <c r="KOL255" s="3"/>
      <c r="KOM255" s="3"/>
      <c r="KON255" s="3"/>
      <c r="KOO255" s="3"/>
      <c r="KOP255" s="3"/>
      <c r="KOQ255" s="3"/>
      <c r="KOR255" s="3"/>
      <c r="KOS255" s="3"/>
      <c r="KOT255" s="3"/>
      <c r="KOU255" s="3"/>
      <c r="KOV255" s="3"/>
      <c r="KOW255" s="3"/>
      <c r="KOX255" s="3"/>
      <c r="KOY255" s="3"/>
      <c r="KOZ255" s="3"/>
      <c r="KPA255" s="3"/>
      <c r="KPB255" s="3"/>
      <c r="KPC255" s="3"/>
      <c r="KPD255" s="3"/>
      <c r="KPE255" s="3"/>
      <c r="KPF255" s="3"/>
      <c r="KPG255" s="3"/>
      <c r="KPH255" s="3"/>
      <c r="KPI255" s="3"/>
      <c r="KPJ255" s="3"/>
      <c r="KPK255" s="3"/>
      <c r="KPL255" s="3"/>
      <c r="KPM255" s="3"/>
      <c r="KPN255" s="3"/>
      <c r="KPO255" s="3"/>
      <c r="KPP255" s="3"/>
      <c r="KPQ255" s="3"/>
      <c r="KPR255" s="3"/>
      <c r="KPS255" s="3"/>
      <c r="KPT255" s="3"/>
      <c r="KPU255" s="3"/>
      <c r="KPV255" s="3"/>
      <c r="KPW255" s="3"/>
      <c r="KPX255" s="3"/>
      <c r="KPY255" s="3"/>
      <c r="KPZ255" s="3"/>
      <c r="KQA255" s="3"/>
      <c r="KQB255" s="3"/>
      <c r="KQC255" s="3"/>
      <c r="KQD255" s="3"/>
      <c r="KQE255" s="3"/>
      <c r="KQF255" s="3"/>
      <c r="KQG255" s="3"/>
      <c r="KQH255" s="3"/>
      <c r="KQI255" s="3"/>
      <c r="KQJ255" s="3"/>
      <c r="KQK255" s="3"/>
      <c r="KQL255" s="3"/>
      <c r="KQM255" s="3"/>
      <c r="KQN255" s="3"/>
      <c r="KQO255" s="3"/>
      <c r="KQP255" s="3"/>
      <c r="KQQ255" s="3"/>
      <c r="KQR255" s="3"/>
      <c r="KQS255" s="3"/>
      <c r="KQT255" s="3"/>
      <c r="KQU255" s="3"/>
      <c r="KQV255" s="3"/>
      <c r="KQW255" s="3"/>
      <c r="KQX255" s="3"/>
      <c r="KQY255" s="3"/>
      <c r="KQZ255" s="3"/>
      <c r="KRA255" s="3"/>
      <c r="KRB255" s="3"/>
      <c r="KRC255" s="3"/>
      <c r="KRD255" s="3"/>
      <c r="KRE255" s="3"/>
      <c r="KRF255" s="3"/>
      <c r="KRG255" s="3"/>
      <c r="KRH255" s="3"/>
      <c r="KRI255" s="3"/>
      <c r="KRJ255" s="3"/>
      <c r="KRK255" s="3"/>
      <c r="KRL255" s="3"/>
      <c r="KRM255" s="3"/>
      <c r="KRN255" s="3"/>
      <c r="KRO255" s="3"/>
      <c r="KRP255" s="3"/>
      <c r="KRQ255" s="3"/>
      <c r="KRR255" s="3"/>
      <c r="KRS255" s="3"/>
      <c r="KRT255" s="3"/>
      <c r="KRU255" s="3"/>
      <c r="KRV255" s="3"/>
      <c r="KRW255" s="3"/>
      <c r="KRX255" s="3"/>
      <c r="KRY255" s="3"/>
      <c r="KRZ255" s="3"/>
      <c r="KSA255" s="3"/>
      <c r="KSB255" s="3"/>
      <c r="KSC255" s="3"/>
      <c r="KSD255" s="3"/>
      <c r="KSE255" s="3"/>
      <c r="KSF255" s="3"/>
      <c r="KSG255" s="3"/>
      <c r="KSH255" s="3"/>
      <c r="KSI255" s="3"/>
      <c r="KSJ255" s="3"/>
      <c r="KSK255" s="3"/>
      <c r="KSL255" s="3"/>
      <c r="KSM255" s="3"/>
      <c r="KSN255" s="3"/>
      <c r="KSO255" s="3"/>
      <c r="KSP255" s="3"/>
      <c r="KSQ255" s="3"/>
      <c r="KSR255" s="3"/>
      <c r="KSS255" s="3"/>
      <c r="KST255" s="3"/>
      <c r="KSU255" s="3"/>
      <c r="KSV255" s="3"/>
      <c r="KSW255" s="3"/>
      <c r="KSX255" s="3"/>
      <c r="KSY255" s="3"/>
      <c r="KSZ255" s="3"/>
      <c r="KTA255" s="3"/>
      <c r="KTB255" s="3"/>
      <c r="KTC255" s="3"/>
      <c r="KTD255" s="3"/>
      <c r="KTE255" s="3"/>
      <c r="KTF255" s="3"/>
      <c r="KTG255" s="3"/>
      <c r="KTH255" s="3"/>
      <c r="KTI255" s="3"/>
      <c r="KTJ255" s="3"/>
      <c r="KTK255" s="3"/>
      <c r="KTL255" s="3"/>
      <c r="KTM255" s="3"/>
      <c r="KTN255" s="3"/>
      <c r="KTO255" s="3"/>
      <c r="KTP255" s="3"/>
      <c r="KTQ255" s="3"/>
      <c r="KTR255" s="3"/>
      <c r="KTS255" s="3"/>
      <c r="KTT255" s="3"/>
      <c r="KTU255" s="3"/>
      <c r="KTV255" s="3"/>
      <c r="KTW255" s="3"/>
      <c r="KTX255" s="3"/>
      <c r="KTY255" s="3"/>
      <c r="KTZ255" s="3"/>
      <c r="KUA255" s="3"/>
      <c r="KUB255" s="3"/>
      <c r="KUC255" s="3"/>
      <c r="KUD255" s="3"/>
      <c r="KUE255" s="3"/>
      <c r="KUF255" s="3"/>
      <c r="KUG255" s="3"/>
      <c r="KUH255" s="3"/>
      <c r="KUI255" s="3"/>
      <c r="KUJ255" s="3"/>
      <c r="KUK255" s="3"/>
      <c r="KUL255" s="3"/>
      <c r="KUM255" s="3"/>
      <c r="KUN255" s="3"/>
      <c r="KUO255" s="3"/>
      <c r="KUP255" s="3"/>
      <c r="KUQ255" s="3"/>
      <c r="KUR255" s="3"/>
      <c r="KUS255" s="3"/>
      <c r="KUT255" s="3"/>
      <c r="KUU255" s="3"/>
      <c r="KUV255" s="3"/>
      <c r="KUW255" s="3"/>
      <c r="KUX255" s="3"/>
      <c r="KUY255" s="3"/>
      <c r="KUZ255" s="3"/>
      <c r="KVA255" s="3"/>
      <c r="KVB255" s="3"/>
      <c r="KVC255" s="3"/>
      <c r="KVD255" s="3"/>
      <c r="KVE255" s="3"/>
      <c r="KVF255" s="3"/>
      <c r="KVG255" s="3"/>
      <c r="KVH255" s="3"/>
      <c r="KVI255" s="3"/>
      <c r="KVJ255" s="3"/>
      <c r="KVK255" s="3"/>
      <c r="KVL255" s="3"/>
      <c r="KVM255" s="3"/>
      <c r="KVN255" s="3"/>
      <c r="KVO255" s="3"/>
      <c r="KVP255" s="3"/>
      <c r="KVQ255" s="3"/>
      <c r="KVR255" s="3"/>
      <c r="KVS255" s="3"/>
      <c r="KVT255" s="3"/>
      <c r="KVU255" s="3"/>
      <c r="KVV255" s="3"/>
      <c r="KVW255" s="3"/>
      <c r="KVX255" s="3"/>
      <c r="KVY255" s="3"/>
      <c r="KVZ255" s="3"/>
      <c r="KWA255" s="3"/>
      <c r="KWB255" s="3"/>
      <c r="KWC255" s="3"/>
      <c r="KWD255" s="3"/>
      <c r="KWE255" s="3"/>
      <c r="KWF255" s="3"/>
      <c r="KWG255" s="3"/>
      <c r="KWH255" s="3"/>
      <c r="KWI255" s="3"/>
      <c r="KWJ255" s="3"/>
      <c r="KWK255" s="3"/>
      <c r="KWL255" s="3"/>
      <c r="KWM255" s="3"/>
      <c r="KWN255" s="3"/>
      <c r="KWO255" s="3"/>
      <c r="KWP255" s="3"/>
      <c r="KWQ255" s="3"/>
      <c r="KWR255" s="3"/>
      <c r="KWS255" s="3"/>
      <c r="KWT255" s="3"/>
      <c r="KWU255" s="3"/>
      <c r="KWV255" s="3"/>
      <c r="KWW255" s="3"/>
      <c r="KWX255" s="3"/>
      <c r="KWY255" s="3"/>
      <c r="KWZ255" s="3"/>
      <c r="KXA255" s="3"/>
      <c r="KXB255" s="3"/>
      <c r="KXC255" s="3"/>
      <c r="KXD255" s="3"/>
      <c r="KXE255" s="3"/>
      <c r="KXF255" s="3"/>
      <c r="KXG255" s="3"/>
      <c r="KXH255" s="3"/>
      <c r="KXI255" s="3"/>
      <c r="KXJ255" s="3"/>
      <c r="KXK255" s="3"/>
      <c r="KXL255" s="3"/>
      <c r="KXM255" s="3"/>
      <c r="KXN255" s="3"/>
      <c r="KXO255" s="3"/>
      <c r="KXP255" s="3"/>
      <c r="KXQ255" s="3"/>
      <c r="KXR255" s="3"/>
      <c r="KXS255" s="3"/>
      <c r="KXT255" s="3"/>
      <c r="KXU255" s="3"/>
      <c r="KXV255" s="3"/>
      <c r="KXW255" s="3"/>
      <c r="KXX255" s="3"/>
      <c r="KXY255" s="3"/>
      <c r="KXZ255" s="3"/>
      <c r="KYA255" s="3"/>
      <c r="KYB255" s="3"/>
      <c r="KYC255" s="3"/>
      <c r="KYD255" s="3"/>
      <c r="KYE255" s="3"/>
      <c r="KYF255" s="3"/>
      <c r="KYG255" s="3"/>
      <c r="KYH255" s="3"/>
      <c r="KYI255" s="3"/>
      <c r="KYJ255" s="3"/>
      <c r="KYK255" s="3"/>
      <c r="KYL255" s="3"/>
      <c r="KYM255" s="3"/>
      <c r="KYN255" s="3"/>
      <c r="KYO255" s="3"/>
      <c r="KYP255" s="3"/>
      <c r="KYQ255" s="3"/>
      <c r="KYR255" s="3"/>
      <c r="KYS255" s="3"/>
      <c r="KYT255" s="3"/>
      <c r="KYU255" s="3"/>
      <c r="KYV255" s="3"/>
      <c r="KYW255" s="3"/>
      <c r="KYX255" s="3"/>
      <c r="KYY255" s="3"/>
      <c r="KYZ255" s="3"/>
      <c r="KZA255" s="3"/>
      <c r="KZB255" s="3"/>
      <c r="KZC255" s="3"/>
      <c r="KZD255" s="3"/>
      <c r="KZE255" s="3"/>
      <c r="KZF255" s="3"/>
      <c r="KZG255" s="3"/>
      <c r="KZH255" s="3"/>
      <c r="KZI255" s="3"/>
      <c r="KZJ255" s="3"/>
      <c r="KZK255" s="3"/>
      <c r="KZL255" s="3"/>
      <c r="KZM255" s="3"/>
      <c r="KZN255" s="3"/>
      <c r="KZO255" s="3"/>
      <c r="KZP255" s="3"/>
      <c r="KZQ255" s="3"/>
      <c r="KZR255" s="3"/>
      <c r="KZS255" s="3"/>
      <c r="KZT255" s="3"/>
      <c r="KZU255" s="3"/>
      <c r="KZV255" s="3"/>
      <c r="KZW255" s="3"/>
      <c r="KZX255" s="3"/>
      <c r="KZY255" s="3"/>
      <c r="KZZ255" s="3"/>
      <c r="LAA255" s="3"/>
      <c r="LAB255" s="3"/>
      <c r="LAC255" s="3"/>
      <c r="LAD255" s="3"/>
      <c r="LAE255" s="3"/>
      <c r="LAF255" s="3"/>
      <c r="LAG255" s="3"/>
      <c r="LAH255" s="3"/>
      <c r="LAI255" s="3"/>
      <c r="LAJ255" s="3"/>
      <c r="LAK255" s="3"/>
      <c r="LAL255" s="3"/>
      <c r="LAM255" s="3"/>
      <c r="LAN255" s="3"/>
      <c r="LAO255" s="3"/>
      <c r="LAP255" s="3"/>
      <c r="LAQ255" s="3"/>
      <c r="LAR255" s="3"/>
      <c r="LAS255" s="3"/>
      <c r="LAT255" s="3"/>
      <c r="LAU255" s="3"/>
      <c r="LAV255" s="3"/>
      <c r="LAW255" s="3"/>
      <c r="LAX255" s="3"/>
      <c r="LAY255" s="3"/>
      <c r="LAZ255" s="3"/>
      <c r="LBA255" s="3"/>
      <c r="LBB255" s="3"/>
      <c r="LBC255" s="3"/>
      <c r="LBD255" s="3"/>
      <c r="LBE255" s="3"/>
      <c r="LBF255" s="3"/>
      <c r="LBG255" s="3"/>
      <c r="LBH255" s="3"/>
      <c r="LBI255" s="3"/>
      <c r="LBJ255" s="3"/>
      <c r="LBK255" s="3"/>
      <c r="LBL255" s="3"/>
      <c r="LBM255" s="3"/>
      <c r="LBN255" s="3"/>
      <c r="LBO255" s="3"/>
      <c r="LBP255" s="3"/>
      <c r="LBQ255" s="3"/>
      <c r="LBR255" s="3"/>
      <c r="LBS255" s="3"/>
      <c r="LBT255" s="3"/>
      <c r="LBU255" s="3"/>
      <c r="LBV255" s="3"/>
      <c r="LBW255" s="3"/>
      <c r="LBX255" s="3"/>
      <c r="LBY255" s="3"/>
      <c r="LBZ255" s="3"/>
      <c r="LCA255" s="3"/>
      <c r="LCB255" s="3"/>
      <c r="LCC255" s="3"/>
      <c r="LCD255" s="3"/>
      <c r="LCE255" s="3"/>
      <c r="LCF255" s="3"/>
      <c r="LCG255" s="3"/>
      <c r="LCH255" s="3"/>
      <c r="LCI255" s="3"/>
      <c r="LCJ255" s="3"/>
      <c r="LCK255" s="3"/>
      <c r="LCL255" s="3"/>
      <c r="LCM255" s="3"/>
      <c r="LCN255" s="3"/>
      <c r="LCO255" s="3"/>
      <c r="LCP255" s="3"/>
      <c r="LCQ255" s="3"/>
      <c r="LCR255" s="3"/>
      <c r="LCS255" s="3"/>
      <c r="LCT255" s="3"/>
      <c r="LCU255" s="3"/>
      <c r="LCV255" s="3"/>
      <c r="LCW255" s="3"/>
      <c r="LCX255" s="3"/>
      <c r="LCY255" s="3"/>
      <c r="LCZ255" s="3"/>
      <c r="LDA255" s="3"/>
      <c r="LDB255" s="3"/>
      <c r="LDC255" s="3"/>
      <c r="LDD255" s="3"/>
      <c r="LDE255" s="3"/>
      <c r="LDF255" s="3"/>
      <c r="LDG255" s="3"/>
      <c r="LDH255" s="3"/>
      <c r="LDI255" s="3"/>
      <c r="LDJ255" s="3"/>
      <c r="LDK255" s="3"/>
      <c r="LDL255" s="3"/>
      <c r="LDM255" s="3"/>
      <c r="LDN255" s="3"/>
      <c r="LDO255" s="3"/>
      <c r="LDP255" s="3"/>
      <c r="LDQ255" s="3"/>
      <c r="LDR255" s="3"/>
      <c r="LDS255" s="3"/>
      <c r="LDT255" s="3"/>
      <c r="LDU255" s="3"/>
      <c r="LDV255" s="3"/>
      <c r="LDW255" s="3"/>
      <c r="LDX255" s="3"/>
      <c r="LDY255" s="3"/>
      <c r="LDZ255" s="3"/>
      <c r="LEA255" s="3"/>
      <c r="LEB255" s="3"/>
      <c r="LEC255" s="3"/>
      <c r="LED255" s="3"/>
      <c r="LEE255" s="3"/>
      <c r="LEF255" s="3"/>
      <c r="LEG255" s="3"/>
      <c r="LEH255" s="3"/>
      <c r="LEI255" s="3"/>
      <c r="LEJ255" s="3"/>
      <c r="LEK255" s="3"/>
      <c r="LEL255" s="3"/>
      <c r="LEM255" s="3"/>
      <c r="LEN255" s="3"/>
      <c r="LEO255" s="3"/>
      <c r="LEP255" s="3"/>
      <c r="LEQ255" s="3"/>
      <c r="LER255" s="3"/>
      <c r="LES255" s="3"/>
      <c r="LET255" s="3"/>
      <c r="LEU255" s="3"/>
      <c r="LEV255" s="3"/>
      <c r="LEW255" s="3"/>
      <c r="LEX255" s="3"/>
      <c r="LEY255" s="3"/>
      <c r="LEZ255" s="3"/>
      <c r="LFA255" s="3"/>
      <c r="LFB255" s="3"/>
      <c r="LFC255" s="3"/>
      <c r="LFD255" s="3"/>
      <c r="LFE255" s="3"/>
      <c r="LFF255" s="3"/>
      <c r="LFG255" s="3"/>
      <c r="LFH255" s="3"/>
      <c r="LFI255" s="3"/>
      <c r="LFJ255" s="3"/>
      <c r="LFK255" s="3"/>
      <c r="LFL255" s="3"/>
      <c r="LFM255" s="3"/>
      <c r="LFN255" s="3"/>
      <c r="LFO255" s="3"/>
      <c r="LFP255" s="3"/>
      <c r="LFQ255" s="3"/>
      <c r="LFR255" s="3"/>
      <c r="LFS255" s="3"/>
      <c r="LFT255" s="3"/>
      <c r="LFU255" s="3"/>
      <c r="LFV255" s="3"/>
      <c r="LFW255" s="3"/>
      <c r="LFX255" s="3"/>
      <c r="LFY255" s="3"/>
      <c r="LFZ255" s="3"/>
      <c r="LGA255" s="3"/>
      <c r="LGB255" s="3"/>
      <c r="LGC255" s="3"/>
      <c r="LGD255" s="3"/>
      <c r="LGE255" s="3"/>
      <c r="LGF255" s="3"/>
      <c r="LGG255" s="3"/>
      <c r="LGH255" s="3"/>
      <c r="LGI255" s="3"/>
      <c r="LGJ255" s="3"/>
      <c r="LGK255" s="3"/>
      <c r="LGL255" s="3"/>
      <c r="LGM255" s="3"/>
      <c r="LGN255" s="3"/>
      <c r="LGO255" s="3"/>
      <c r="LGP255" s="3"/>
      <c r="LGQ255" s="3"/>
      <c r="LGR255" s="3"/>
      <c r="LGS255" s="3"/>
      <c r="LGT255" s="3"/>
      <c r="LGU255" s="3"/>
      <c r="LGV255" s="3"/>
      <c r="LGW255" s="3"/>
      <c r="LGX255" s="3"/>
      <c r="LGY255" s="3"/>
      <c r="LGZ255" s="3"/>
      <c r="LHA255" s="3"/>
      <c r="LHB255" s="3"/>
      <c r="LHC255" s="3"/>
      <c r="LHD255" s="3"/>
      <c r="LHE255" s="3"/>
      <c r="LHF255" s="3"/>
      <c r="LHG255" s="3"/>
      <c r="LHH255" s="3"/>
      <c r="LHI255" s="3"/>
      <c r="LHJ255" s="3"/>
      <c r="LHK255" s="3"/>
      <c r="LHL255" s="3"/>
      <c r="LHM255" s="3"/>
      <c r="LHN255" s="3"/>
      <c r="LHO255" s="3"/>
      <c r="LHP255" s="3"/>
      <c r="LHQ255" s="3"/>
      <c r="LHR255" s="3"/>
      <c r="LHS255" s="3"/>
      <c r="LHT255" s="3"/>
      <c r="LHU255" s="3"/>
      <c r="LHV255" s="3"/>
      <c r="LHW255" s="3"/>
      <c r="LHX255" s="3"/>
      <c r="LHY255" s="3"/>
      <c r="LHZ255" s="3"/>
      <c r="LIA255" s="3"/>
      <c r="LIB255" s="3"/>
      <c r="LIC255" s="3"/>
      <c r="LID255" s="3"/>
      <c r="LIE255" s="3"/>
      <c r="LIF255" s="3"/>
      <c r="LIG255" s="3"/>
      <c r="LIH255" s="3"/>
      <c r="LII255" s="3"/>
      <c r="LIJ255" s="3"/>
      <c r="LIK255" s="3"/>
      <c r="LIL255" s="3"/>
      <c r="LIM255" s="3"/>
      <c r="LIN255" s="3"/>
      <c r="LIO255" s="3"/>
      <c r="LIP255" s="3"/>
      <c r="LIQ255" s="3"/>
      <c r="LIR255" s="3"/>
      <c r="LIS255" s="3"/>
      <c r="LIT255" s="3"/>
      <c r="LIU255" s="3"/>
      <c r="LIV255" s="3"/>
      <c r="LIW255" s="3"/>
      <c r="LIX255" s="3"/>
      <c r="LIY255" s="3"/>
      <c r="LIZ255" s="3"/>
      <c r="LJA255" s="3"/>
      <c r="LJB255" s="3"/>
      <c r="LJC255" s="3"/>
      <c r="LJD255" s="3"/>
      <c r="LJE255" s="3"/>
      <c r="LJF255" s="3"/>
      <c r="LJG255" s="3"/>
      <c r="LJH255" s="3"/>
      <c r="LJI255" s="3"/>
      <c r="LJJ255" s="3"/>
      <c r="LJK255" s="3"/>
      <c r="LJL255" s="3"/>
      <c r="LJM255" s="3"/>
      <c r="LJN255" s="3"/>
      <c r="LJO255" s="3"/>
      <c r="LJP255" s="3"/>
      <c r="LJQ255" s="3"/>
      <c r="LJR255" s="3"/>
      <c r="LJS255" s="3"/>
      <c r="LJT255" s="3"/>
      <c r="LJU255" s="3"/>
      <c r="LJV255" s="3"/>
      <c r="LJW255" s="3"/>
      <c r="LJX255" s="3"/>
      <c r="LJY255" s="3"/>
      <c r="LJZ255" s="3"/>
      <c r="LKA255" s="3"/>
      <c r="LKB255" s="3"/>
      <c r="LKC255" s="3"/>
      <c r="LKD255" s="3"/>
      <c r="LKE255" s="3"/>
      <c r="LKF255" s="3"/>
      <c r="LKG255" s="3"/>
      <c r="LKH255" s="3"/>
      <c r="LKI255" s="3"/>
      <c r="LKJ255" s="3"/>
      <c r="LKK255" s="3"/>
      <c r="LKL255" s="3"/>
      <c r="LKM255" s="3"/>
      <c r="LKN255" s="3"/>
      <c r="LKO255" s="3"/>
      <c r="LKP255" s="3"/>
      <c r="LKQ255" s="3"/>
      <c r="LKR255" s="3"/>
      <c r="LKS255" s="3"/>
      <c r="LKT255" s="3"/>
      <c r="LKU255" s="3"/>
      <c r="LKV255" s="3"/>
      <c r="LKW255" s="3"/>
      <c r="LKX255" s="3"/>
      <c r="LKY255" s="3"/>
      <c r="LKZ255" s="3"/>
      <c r="LLA255" s="3"/>
      <c r="LLB255" s="3"/>
      <c r="LLC255" s="3"/>
      <c r="LLD255" s="3"/>
      <c r="LLE255" s="3"/>
      <c r="LLF255" s="3"/>
      <c r="LLG255" s="3"/>
      <c r="LLH255" s="3"/>
      <c r="LLI255" s="3"/>
      <c r="LLJ255" s="3"/>
      <c r="LLK255" s="3"/>
      <c r="LLL255" s="3"/>
      <c r="LLM255" s="3"/>
      <c r="LLN255" s="3"/>
      <c r="LLO255" s="3"/>
      <c r="LLP255" s="3"/>
      <c r="LLQ255" s="3"/>
      <c r="LLR255" s="3"/>
      <c r="LLS255" s="3"/>
      <c r="LLT255" s="3"/>
      <c r="LLU255" s="3"/>
      <c r="LLV255" s="3"/>
      <c r="LLW255" s="3"/>
      <c r="LLX255" s="3"/>
      <c r="LLY255" s="3"/>
      <c r="LLZ255" s="3"/>
      <c r="LMA255" s="3"/>
      <c r="LMB255" s="3"/>
      <c r="LMC255" s="3"/>
      <c r="LMD255" s="3"/>
      <c r="LME255" s="3"/>
      <c r="LMF255" s="3"/>
      <c r="LMG255" s="3"/>
      <c r="LMH255" s="3"/>
      <c r="LMI255" s="3"/>
      <c r="LMJ255" s="3"/>
      <c r="LMK255" s="3"/>
      <c r="LML255" s="3"/>
      <c r="LMM255" s="3"/>
      <c r="LMN255" s="3"/>
      <c r="LMO255" s="3"/>
      <c r="LMP255" s="3"/>
      <c r="LMQ255" s="3"/>
      <c r="LMR255" s="3"/>
      <c r="LMS255" s="3"/>
      <c r="LMT255" s="3"/>
      <c r="LMU255" s="3"/>
      <c r="LMV255" s="3"/>
      <c r="LMW255" s="3"/>
      <c r="LMX255" s="3"/>
      <c r="LMY255" s="3"/>
      <c r="LMZ255" s="3"/>
      <c r="LNA255" s="3"/>
      <c r="LNB255" s="3"/>
      <c r="LNC255" s="3"/>
      <c r="LND255" s="3"/>
      <c r="LNE255" s="3"/>
      <c r="LNF255" s="3"/>
      <c r="LNG255" s="3"/>
      <c r="LNH255" s="3"/>
      <c r="LNI255" s="3"/>
      <c r="LNJ255" s="3"/>
      <c r="LNK255" s="3"/>
      <c r="LNL255" s="3"/>
      <c r="LNM255" s="3"/>
      <c r="LNN255" s="3"/>
      <c r="LNO255" s="3"/>
      <c r="LNP255" s="3"/>
      <c r="LNQ255" s="3"/>
      <c r="LNR255" s="3"/>
      <c r="LNS255" s="3"/>
      <c r="LNT255" s="3"/>
      <c r="LNU255" s="3"/>
      <c r="LNV255" s="3"/>
      <c r="LNW255" s="3"/>
      <c r="LNX255" s="3"/>
      <c r="LNY255" s="3"/>
      <c r="LNZ255" s="3"/>
      <c r="LOA255" s="3"/>
      <c r="LOB255" s="3"/>
      <c r="LOC255" s="3"/>
      <c r="LOD255" s="3"/>
      <c r="LOE255" s="3"/>
      <c r="LOF255" s="3"/>
      <c r="LOG255" s="3"/>
      <c r="LOH255" s="3"/>
      <c r="LOI255" s="3"/>
      <c r="LOJ255" s="3"/>
      <c r="LOK255" s="3"/>
      <c r="LOL255" s="3"/>
      <c r="LOM255" s="3"/>
      <c r="LON255" s="3"/>
      <c r="LOO255" s="3"/>
      <c r="LOP255" s="3"/>
      <c r="LOQ255" s="3"/>
      <c r="LOR255" s="3"/>
      <c r="LOS255" s="3"/>
      <c r="LOT255" s="3"/>
      <c r="LOU255" s="3"/>
      <c r="LOV255" s="3"/>
      <c r="LOW255" s="3"/>
      <c r="LOX255" s="3"/>
      <c r="LOY255" s="3"/>
      <c r="LOZ255" s="3"/>
      <c r="LPA255" s="3"/>
      <c r="LPB255" s="3"/>
      <c r="LPC255" s="3"/>
      <c r="LPD255" s="3"/>
      <c r="LPE255" s="3"/>
      <c r="LPF255" s="3"/>
      <c r="LPG255" s="3"/>
      <c r="LPH255" s="3"/>
      <c r="LPI255" s="3"/>
      <c r="LPJ255" s="3"/>
      <c r="LPK255" s="3"/>
      <c r="LPL255" s="3"/>
      <c r="LPM255" s="3"/>
      <c r="LPN255" s="3"/>
      <c r="LPO255" s="3"/>
      <c r="LPP255" s="3"/>
      <c r="LPQ255" s="3"/>
      <c r="LPR255" s="3"/>
      <c r="LPS255" s="3"/>
      <c r="LPT255" s="3"/>
      <c r="LPU255" s="3"/>
      <c r="LPV255" s="3"/>
      <c r="LPW255" s="3"/>
      <c r="LPX255" s="3"/>
      <c r="LPY255" s="3"/>
      <c r="LPZ255" s="3"/>
      <c r="LQA255" s="3"/>
      <c r="LQB255" s="3"/>
      <c r="LQC255" s="3"/>
      <c r="LQD255" s="3"/>
      <c r="LQE255" s="3"/>
      <c r="LQF255" s="3"/>
      <c r="LQG255" s="3"/>
      <c r="LQH255" s="3"/>
      <c r="LQI255" s="3"/>
      <c r="LQJ255" s="3"/>
      <c r="LQK255" s="3"/>
      <c r="LQL255" s="3"/>
      <c r="LQM255" s="3"/>
      <c r="LQN255" s="3"/>
      <c r="LQO255" s="3"/>
      <c r="LQP255" s="3"/>
      <c r="LQQ255" s="3"/>
      <c r="LQR255" s="3"/>
      <c r="LQS255" s="3"/>
      <c r="LQT255" s="3"/>
      <c r="LQU255" s="3"/>
      <c r="LQV255" s="3"/>
      <c r="LQW255" s="3"/>
      <c r="LQX255" s="3"/>
      <c r="LQY255" s="3"/>
      <c r="LQZ255" s="3"/>
      <c r="LRA255" s="3"/>
      <c r="LRB255" s="3"/>
      <c r="LRC255" s="3"/>
      <c r="LRD255" s="3"/>
      <c r="LRE255" s="3"/>
      <c r="LRF255" s="3"/>
      <c r="LRG255" s="3"/>
      <c r="LRH255" s="3"/>
      <c r="LRI255" s="3"/>
      <c r="LRJ255" s="3"/>
      <c r="LRK255" s="3"/>
      <c r="LRL255" s="3"/>
      <c r="LRM255" s="3"/>
      <c r="LRN255" s="3"/>
      <c r="LRO255" s="3"/>
      <c r="LRP255" s="3"/>
      <c r="LRQ255" s="3"/>
      <c r="LRR255" s="3"/>
      <c r="LRS255" s="3"/>
      <c r="LRT255" s="3"/>
      <c r="LRU255" s="3"/>
      <c r="LRV255" s="3"/>
      <c r="LRW255" s="3"/>
      <c r="LRX255" s="3"/>
      <c r="LRY255" s="3"/>
      <c r="LRZ255" s="3"/>
      <c r="LSA255" s="3"/>
      <c r="LSB255" s="3"/>
      <c r="LSC255" s="3"/>
      <c r="LSD255" s="3"/>
      <c r="LSE255" s="3"/>
      <c r="LSF255" s="3"/>
      <c r="LSG255" s="3"/>
      <c r="LSH255" s="3"/>
      <c r="LSI255" s="3"/>
      <c r="LSJ255" s="3"/>
      <c r="LSK255" s="3"/>
      <c r="LSL255" s="3"/>
      <c r="LSM255" s="3"/>
      <c r="LSN255" s="3"/>
      <c r="LSO255" s="3"/>
      <c r="LSP255" s="3"/>
      <c r="LSQ255" s="3"/>
      <c r="LSR255" s="3"/>
      <c r="LSS255" s="3"/>
      <c r="LST255" s="3"/>
      <c r="LSU255" s="3"/>
      <c r="LSV255" s="3"/>
      <c r="LSW255" s="3"/>
      <c r="LSX255" s="3"/>
      <c r="LSY255" s="3"/>
      <c r="LSZ255" s="3"/>
      <c r="LTA255" s="3"/>
      <c r="LTB255" s="3"/>
      <c r="LTC255" s="3"/>
      <c r="LTD255" s="3"/>
      <c r="LTE255" s="3"/>
      <c r="LTF255" s="3"/>
      <c r="LTG255" s="3"/>
      <c r="LTH255" s="3"/>
      <c r="LTI255" s="3"/>
      <c r="LTJ255" s="3"/>
      <c r="LTK255" s="3"/>
      <c r="LTL255" s="3"/>
      <c r="LTM255" s="3"/>
      <c r="LTN255" s="3"/>
      <c r="LTO255" s="3"/>
      <c r="LTP255" s="3"/>
      <c r="LTQ255" s="3"/>
      <c r="LTR255" s="3"/>
      <c r="LTS255" s="3"/>
      <c r="LTT255" s="3"/>
      <c r="LTU255" s="3"/>
      <c r="LTV255" s="3"/>
      <c r="LTW255" s="3"/>
      <c r="LTX255" s="3"/>
      <c r="LTY255" s="3"/>
      <c r="LTZ255" s="3"/>
      <c r="LUA255" s="3"/>
      <c r="LUB255" s="3"/>
      <c r="LUC255" s="3"/>
      <c r="LUD255" s="3"/>
      <c r="LUE255" s="3"/>
      <c r="LUF255" s="3"/>
      <c r="LUG255" s="3"/>
      <c r="LUH255" s="3"/>
      <c r="LUI255" s="3"/>
      <c r="LUJ255" s="3"/>
      <c r="LUK255" s="3"/>
      <c r="LUL255" s="3"/>
      <c r="LUM255" s="3"/>
      <c r="LUN255" s="3"/>
      <c r="LUO255" s="3"/>
      <c r="LUP255" s="3"/>
      <c r="LUQ255" s="3"/>
      <c r="LUR255" s="3"/>
      <c r="LUS255" s="3"/>
      <c r="LUT255" s="3"/>
      <c r="LUU255" s="3"/>
      <c r="LUV255" s="3"/>
      <c r="LUW255" s="3"/>
      <c r="LUX255" s="3"/>
      <c r="LUY255" s="3"/>
      <c r="LUZ255" s="3"/>
      <c r="LVA255" s="3"/>
      <c r="LVB255" s="3"/>
      <c r="LVC255" s="3"/>
      <c r="LVD255" s="3"/>
      <c r="LVE255" s="3"/>
      <c r="LVF255" s="3"/>
      <c r="LVG255" s="3"/>
      <c r="LVH255" s="3"/>
      <c r="LVI255" s="3"/>
      <c r="LVJ255" s="3"/>
      <c r="LVK255" s="3"/>
      <c r="LVL255" s="3"/>
      <c r="LVM255" s="3"/>
      <c r="LVN255" s="3"/>
      <c r="LVO255" s="3"/>
      <c r="LVP255" s="3"/>
      <c r="LVQ255" s="3"/>
      <c r="LVR255" s="3"/>
      <c r="LVS255" s="3"/>
      <c r="LVT255" s="3"/>
      <c r="LVU255" s="3"/>
      <c r="LVV255" s="3"/>
      <c r="LVW255" s="3"/>
      <c r="LVX255" s="3"/>
      <c r="LVY255" s="3"/>
      <c r="LVZ255" s="3"/>
      <c r="LWA255" s="3"/>
      <c r="LWB255" s="3"/>
      <c r="LWC255" s="3"/>
      <c r="LWD255" s="3"/>
      <c r="LWE255" s="3"/>
      <c r="LWF255" s="3"/>
      <c r="LWG255" s="3"/>
      <c r="LWH255" s="3"/>
      <c r="LWI255" s="3"/>
      <c r="LWJ255" s="3"/>
      <c r="LWK255" s="3"/>
      <c r="LWL255" s="3"/>
      <c r="LWM255" s="3"/>
      <c r="LWN255" s="3"/>
      <c r="LWO255" s="3"/>
      <c r="LWP255" s="3"/>
      <c r="LWQ255" s="3"/>
      <c r="LWR255" s="3"/>
      <c r="LWS255" s="3"/>
      <c r="LWT255" s="3"/>
      <c r="LWU255" s="3"/>
      <c r="LWV255" s="3"/>
      <c r="LWW255" s="3"/>
      <c r="LWX255" s="3"/>
      <c r="LWY255" s="3"/>
      <c r="LWZ255" s="3"/>
      <c r="LXA255" s="3"/>
      <c r="LXB255" s="3"/>
      <c r="LXC255" s="3"/>
      <c r="LXD255" s="3"/>
      <c r="LXE255" s="3"/>
      <c r="LXF255" s="3"/>
      <c r="LXG255" s="3"/>
      <c r="LXH255" s="3"/>
      <c r="LXI255" s="3"/>
      <c r="LXJ255" s="3"/>
      <c r="LXK255" s="3"/>
      <c r="LXL255" s="3"/>
      <c r="LXM255" s="3"/>
      <c r="LXN255" s="3"/>
      <c r="LXO255" s="3"/>
      <c r="LXP255" s="3"/>
      <c r="LXQ255" s="3"/>
      <c r="LXR255" s="3"/>
      <c r="LXS255" s="3"/>
      <c r="LXT255" s="3"/>
      <c r="LXU255" s="3"/>
      <c r="LXV255" s="3"/>
      <c r="LXW255" s="3"/>
      <c r="LXX255" s="3"/>
      <c r="LXY255" s="3"/>
      <c r="LXZ255" s="3"/>
      <c r="LYA255" s="3"/>
      <c r="LYB255" s="3"/>
      <c r="LYC255" s="3"/>
      <c r="LYD255" s="3"/>
      <c r="LYE255" s="3"/>
      <c r="LYF255" s="3"/>
      <c r="LYG255" s="3"/>
      <c r="LYH255" s="3"/>
      <c r="LYI255" s="3"/>
      <c r="LYJ255" s="3"/>
      <c r="LYK255" s="3"/>
      <c r="LYL255" s="3"/>
      <c r="LYM255" s="3"/>
      <c r="LYN255" s="3"/>
      <c r="LYO255" s="3"/>
      <c r="LYP255" s="3"/>
      <c r="LYQ255" s="3"/>
      <c r="LYR255" s="3"/>
      <c r="LYS255" s="3"/>
      <c r="LYT255" s="3"/>
      <c r="LYU255" s="3"/>
      <c r="LYV255" s="3"/>
      <c r="LYW255" s="3"/>
      <c r="LYX255" s="3"/>
      <c r="LYY255" s="3"/>
      <c r="LYZ255" s="3"/>
      <c r="LZA255" s="3"/>
      <c r="LZB255" s="3"/>
      <c r="LZC255" s="3"/>
      <c r="LZD255" s="3"/>
      <c r="LZE255" s="3"/>
      <c r="LZF255" s="3"/>
      <c r="LZG255" s="3"/>
      <c r="LZH255" s="3"/>
      <c r="LZI255" s="3"/>
      <c r="LZJ255" s="3"/>
      <c r="LZK255" s="3"/>
      <c r="LZL255" s="3"/>
      <c r="LZM255" s="3"/>
      <c r="LZN255" s="3"/>
      <c r="LZO255" s="3"/>
      <c r="LZP255" s="3"/>
      <c r="LZQ255" s="3"/>
      <c r="LZR255" s="3"/>
      <c r="LZS255" s="3"/>
      <c r="LZT255" s="3"/>
      <c r="LZU255" s="3"/>
      <c r="LZV255" s="3"/>
      <c r="LZW255" s="3"/>
      <c r="LZX255" s="3"/>
      <c r="LZY255" s="3"/>
      <c r="LZZ255" s="3"/>
      <c r="MAA255" s="3"/>
      <c r="MAB255" s="3"/>
      <c r="MAC255" s="3"/>
      <c r="MAD255" s="3"/>
      <c r="MAE255" s="3"/>
      <c r="MAF255" s="3"/>
      <c r="MAG255" s="3"/>
      <c r="MAH255" s="3"/>
      <c r="MAI255" s="3"/>
      <c r="MAJ255" s="3"/>
      <c r="MAK255" s="3"/>
      <c r="MAL255" s="3"/>
      <c r="MAM255" s="3"/>
      <c r="MAN255" s="3"/>
      <c r="MAO255" s="3"/>
      <c r="MAP255" s="3"/>
      <c r="MAQ255" s="3"/>
      <c r="MAR255" s="3"/>
      <c r="MAS255" s="3"/>
      <c r="MAT255" s="3"/>
      <c r="MAU255" s="3"/>
      <c r="MAV255" s="3"/>
      <c r="MAW255" s="3"/>
      <c r="MAX255" s="3"/>
      <c r="MAY255" s="3"/>
      <c r="MAZ255" s="3"/>
      <c r="MBA255" s="3"/>
      <c r="MBB255" s="3"/>
      <c r="MBC255" s="3"/>
      <c r="MBD255" s="3"/>
      <c r="MBE255" s="3"/>
      <c r="MBF255" s="3"/>
      <c r="MBG255" s="3"/>
      <c r="MBH255" s="3"/>
      <c r="MBI255" s="3"/>
      <c r="MBJ255" s="3"/>
      <c r="MBK255" s="3"/>
      <c r="MBL255" s="3"/>
      <c r="MBM255" s="3"/>
      <c r="MBN255" s="3"/>
      <c r="MBO255" s="3"/>
      <c r="MBP255" s="3"/>
      <c r="MBQ255" s="3"/>
      <c r="MBR255" s="3"/>
      <c r="MBS255" s="3"/>
      <c r="MBT255" s="3"/>
      <c r="MBU255" s="3"/>
      <c r="MBV255" s="3"/>
      <c r="MBW255" s="3"/>
      <c r="MBX255" s="3"/>
      <c r="MBY255" s="3"/>
      <c r="MBZ255" s="3"/>
      <c r="MCA255" s="3"/>
      <c r="MCB255" s="3"/>
      <c r="MCC255" s="3"/>
      <c r="MCD255" s="3"/>
      <c r="MCE255" s="3"/>
      <c r="MCF255" s="3"/>
      <c r="MCG255" s="3"/>
      <c r="MCH255" s="3"/>
      <c r="MCI255" s="3"/>
      <c r="MCJ255" s="3"/>
      <c r="MCK255" s="3"/>
      <c r="MCL255" s="3"/>
      <c r="MCM255" s="3"/>
      <c r="MCN255" s="3"/>
      <c r="MCO255" s="3"/>
      <c r="MCP255" s="3"/>
      <c r="MCQ255" s="3"/>
      <c r="MCR255" s="3"/>
      <c r="MCS255" s="3"/>
      <c r="MCT255" s="3"/>
      <c r="MCU255" s="3"/>
      <c r="MCV255" s="3"/>
      <c r="MCW255" s="3"/>
      <c r="MCX255" s="3"/>
      <c r="MCY255" s="3"/>
      <c r="MCZ255" s="3"/>
      <c r="MDA255" s="3"/>
      <c r="MDB255" s="3"/>
      <c r="MDC255" s="3"/>
      <c r="MDD255" s="3"/>
      <c r="MDE255" s="3"/>
      <c r="MDF255" s="3"/>
      <c r="MDG255" s="3"/>
      <c r="MDH255" s="3"/>
      <c r="MDI255" s="3"/>
      <c r="MDJ255" s="3"/>
      <c r="MDK255" s="3"/>
      <c r="MDL255" s="3"/>
      <c r="MDM255" s="3"/>
      <c r="MDN255" s="3"/>
      <c r="MDO255" s="3"/>
      <c r="MDP255" s="3"/>
      <c r="MDQ255" s="3"/>
      <c r="MDR255" s="3"/>
      <c r="MDS255" s="3"/>
      <c r="MDT255" s="3"/>
      <c r="MDU255" s="3"/>
      <c r="MDV255" s="3"/>
      <c r="MDW255" s="3"/>
      <c r="MDX255" s="3"/>
      <c r="MDY255" s="3"/>
      <c r="MDZ255" s="3"/>
      <c r="MEA255" s="3"/>
      <c r="MEB255" s="3"/>
      <c r="MEC255" s="3"/>
      <c r="MED255" s="3"/>
      <c r="MEE255" s="3"/>
      <c r="MEF255" s="3"/>
      <c r="MEG255" s="3"/>
      <c r="MEH255" s="3"/>
      <c r="MEI255" s="3"/>
      <c r="MEJ255" s="3"/>
      <c r="MEK255" s="3"/>
      <c r="MEL255" s="3"/>
      <c r="MEM255" s="3"/>
      <c r="MEN255" s="3"/>
      <c r="MEO255" s="3"/>
      <c r="MEP255" s="3"/>
      <c r="MEQ255" s="3"/>
      <c r="MER255" s="3"/>
      <c r="MES255" s="3"/>
      <c r="MET255" s="3"/>
      <c r="MEU255" s="3"/>
      <c r="MEV255" s="3"/>
      <c r="MEW255" s="3"/>
      <c r="MEX255" s="3"/>
      <c r="MEY255" s="3"/>
      <c r="MEZ255" s="3"/>
      <c r="MFA255" s="3"/>
      <c r="MFB255" s="3"/>
      <c r="MFC255" s="3"/>
      <c r="MFD255" s="3"/>
      <c r="MFE255" s="3"/>
      <c r="MFF255" s="3"/>
      <c r="MFG255" s="3"/>
      <c r="MFH255" s="3"/>
      <c r="MFI255" s="3"/>
      <c r="MFJ255" s="3"/>
      <c r="MFK255" s="3"/>
      <c r="MFL255" s="3"/>
      <c r="MFM255" s="3"/>
      <c r="MFN255" s="3"/>
      <c r="MFO255" s="3"/>
      <c r="MFP255" s="3"/>
      <c r="MFQ255" s="3"/>
      <c r="MFR255" s="3"/>
      <c r="MFS255" s="3"/>
      <c r="MFT255" s="3"/>
      <c r="MFU255" s="3"/>
      <c r="MFV255" s="3"/>
      <c r="MFW255" s="3"/>
      <c r="MFX255" s="3"/>
      <c r="MFY255" s="3"/>
      <c r="MFZ255" s="3"/>
      <c r="MGA255" s="3"/>
      <c r="MGB255" s="3"/>
      <c r="MGC255" s="3"/>
      <c r="MGD255" s="3"/>
      <c r="MGE255" s="3"/>
      <c r="MGF255" s="3"/>
      <c r="MGG255" s="3"/>
      <c r="MGH255" s="3"/>
      <c r="MGI255" s="3"/>
      <c r="MGJ255" s="3"/>
      <c r="MGK255" s="3"/>
      <c r="MGL255" s="3"/>
      <c r="MGM255" s="3"/>
      <c r="MGN255" s="3"/>
      <c r="MGO255" s="3"/>
      <c r="MGP255" s="3"/>
      <c r="MGQ255" s="3"/>
      <c r="MGR255" s="3"/>
      <c r="MGS255" s="3"/>
      <c r="MGT255" s="3"/>
      <c r="MGU255" s="3"/>
      <c r="MGV255" s="3"/>
      <c r="MGW255" s="3"/>
      <c r="MGX255" s="3"/>
      <c r="MGY255" s="3"/>
      <c r="MGZ255" s="3"/>
      <c r="MHA255" s="3"/>
      <c r="MHB255" s="3"/>
      <c r="MHC255" s="3"/>
      <c r="MHD255" s="3"/>
      <c r="MHE255" s="3"/>
      <c r="MHF255" s="3"/>
      <c r="MHG255" s="3"/>
      <c r="MHH255" s="3"/>
      <c r="MHI255" s="3"/>
      <c r="MHJ255" s="3"/>
      <c r="MHK255" s="3"/>
      <c r="MHL255" s="3"/>
      <c r="MHM255" s="3"/>
      <c r="MHN255" s="3"/>
      <c r="MHO255" s="3"/>
      <c r="MHP255" s="3"/>
      <c r="MHQ255" s="3"/>
      <c r="MHR255" s="3"/>
      <c r="MHS255" s="3"/>
      <c r="MHT255" s="3"/>
      <c r="MHU255" s="3"/>
      <c r="MHV255" s="3"/>
      <c r="MHW255" s="3"/>
      <c r="MHX255" s="3"/>
      <c r="MHY255" s="3"/>
      <c r="MHZ255" s="3"/>
      <c r="MIA255" s="3"/>
      <c r="MIB255" s="3"/>
      <c r="MIC255" s="3"/>
      <c r="MID255" s="3"/>
      <c r="MIE255" s="3"/>
      <c r="MIF255" s="3"/>
      <c r="MIG255" s="3"/>
      <c r="MIH255" s="3"/>
      <c r="MII255" s="3"/>
      <c r="MIJ255" s="3"/>
      <c r="MIK255" s="3"/>
      <c r="MIL255" s="3"/>
      <c r="MIM255" s="3"/>
      <c r="MIN255" s="3"/>
      <c r="MIO255" s="3"/>
      <c r="MIP255" s="3"/>
      <c r="MIQ255" s="3"/>
      <c r="MIR255" s="3"/>
      <c r="MIS255" s="3"/>
      <c r="MIT255" s="3"/>
      <c r="MIU255" s="3"/>
      <c r="MIV255" s="3"/>
      <c r="MIW255" s="3"/>
      <c r="MIX255" s="3"/>
      <c r="MIY255" s="3"/>
      <c r="MIZ255" s="3"/>
      <c r="MJA255" s="3"/>
      <c r="MJB255" s="3"/>
      <c r="MJC255" s="3"/>
      <c r="MJD255" s="3"/>
      <c r="MJE255" s="3"/>
      <c r="MJF255" s="3"/>
      <c r="MJG255" s="3"/>
      <c r="MJH255" s="3"/>
      <c r="MJI255" s="3"/>
      <c r="MJJ255" s="3"/>
      <c r="MJK255" s="3"/>
      <c r="MJL255" s="3"/>
      <c r="MJM255" s="3"/>
      <c r="MJN255" s="3"/>
      <c r="MJO255" s="3"/>
      <c r="MJP255" s="3"/>
      <c r="MJQ255" s="3"/>
      <c r="MJR255" s="3"/>
      <c r="MJS255" s="3"/>
      <c r="MJT255" s="3"/>
      <c r="MJU255" s="3"/>
      <c r="MJV255" s="3"/>
      <c r="MJW255" s="3"/>
      <c r="MJX255" s="3"/>
      <c r="MJY255" s="3"/>
      <c r="MJZ255" s="3"/>
      <c r="MKA255" s="3"/>
      <c r="MKB255" s="3"/>
      <c r="MKC255" s="3"/>
      <c r="MKD255" s="3"/>
      <c r="MKE255" s="3"/>
      <c r="MKF255" s="3"/>
      <c r="MKG255" s="3"/>
      <c r="MKH255" s="3"/>
      <c r="MKI255" s="3"/>
      <c r="MKJ255" s="3"/>
      <c r="MKK255" s="3"/>
      <c r="MKL255" s="3"/>
      <c r="MKM255" s="3"/>
      <c r="MKN255" s="3"/>
      <c r="MKO255" s="3"/>
      <c r="MKP255" s="3"/>
      <c r="MKQ255" s="3"/>
      <c r="MKR255" s="3"/>
      <c r="MKS255" s="3"/>
      <c r="MKT255" s="3"/>
      <c r="MKU255" s="3"/>
      <c r="MKV255" s="3"/>
      <c r="MKW255" s="3"/>
      <c r="MKX255" s="3"/>
      <c r="MKY255" s="3"/>
      <c r="MKZ255" s="3"/>
      <c r="MLA255" s="3"/>
      <c r="MLB255" s="3"/>
      <c r="MLC255" s="3"/>
      <c r="MLD255" s="3"/>
      <c r="MLE255" s="3"/>
      <c r="MLF255" s="3"/>
      <c r="MLG255" s="3"/>
      <c r="MLH255" s="3"/>
      <c r="MLI255" s="3"/>
      <c r="MLJ255" s="3"/>
      <c r="MLK255" s="3"/>
      <c r="MLL255" s="3"/>
      <c r="MLM255" s="3"/>
      <c r="MLN255" s="3"/>
      <c r="MLO255" s="3"/>
      <c r="MLP255" s="3"/>
      <c r="MLQ255" s="3"/>
      <c r="MLR255" s="3"/>
      <c r="MLS255" s="3"/>
      <c r="MLT255" s="3"/>
      <c r="MLU255" s="3"/>
      <c r="MLV255" s="3"/>
      <c r="MLW255" s="3"/>
      <c r="MLX255" s="3"/>
      <c r="MLY255" s="3"/>
      <c r="MLZ255" s="3"/>
      <c r="MMA255" s="3"/>
      <c r="MMB255" s="3"/>
      <c r="MMC255" s="3"/>
      <c r="MMD255" s="3"/>
      <c r="MME255" s="3"/>
      <c r="MMF255" s="3"/>
      <c r="MMG255" s="3"/>
      <c r="MMH255" s="3"/>
      <c r="MMI255" s="3"/>
      <c r="MMJ255" s="3"/>
      <c r="MMK255" s="3"/>
      <c r="MML255" s="3"/>
      <c r="MMM255" s="3"/>
      <c r="MMN255" s="3"/>
      <c r="MMO255" s="3"/>
      <c r="MMP255" s="3"/>
      <c r="MMQ255" s="3"/>
      <c r="MMR255" s="3"/>
      <c r="MMS255" s="3"/>
      <c r="MMT255" s="3"/>
      <c r="MMU255" s="3"/>
      <c r="MMV255" s="3"/>
      <c r="MMW255" s="3"/>
      <c r="MMX255" s="3"/>
      <c r="MMY255" s="3"/>
      <c r="MMZ255" s="3"/>
      <c r="MNA255" s="3"/>
      <c r="MNB255" s="3"/>
      <c r="MNC255" s="3"/>
      <c r="MND255" s="3"/>
      <c r="MNE255" s="3"/>
      <c r="MNF255" s="3"/>
      <c r="MNG255" s="3"/>
      <c r="MNH255" s="3"/>
      <c r="MNI255" s="3"/>
      <c r="MNJ255" s="3"/>
      <c r="MNK255" s="3"/>
      <c r="MNL255" s="3"/>
      <c r="MNM255" s="3"/>
      <c r="MNN255" s="3"/>
      <c r="MNO255" s="3"/>
      <c r="MNP255" s="3"/>
      <c r="MNQ255" s="3"/>
      <c r="MNR255" s="3"/>
      <c r="MNS255" s="3"/>
      <c r="MNT255" s="3"/>
      <c r="MNU255" s="3"/>
      <c r="MNV255" s="3"/>
      <c r="MNW255" s="3"/>
      <c r="MNX255" s="3"/>
      <c r="MNY255" s="3"/>
      <c r="MNZ255" s="3"/>
      <c r="MOA255" s="3"/>
      <c r="MOB255" s="3"/>
      <c r="MOC255" s="3"/>
      <c r="MOD255" s="3"/>
      <c r="MOE255" s="3"/>
      <c r="MOF255" s="3"/>
      <c r="MOG255" s="3"/>
      <c r="MOH255" s="3"/>
      <c r="MOI255" s="3"/>
      <c r="MOJ255" s="3"/>
      <c r="MOK255" s="3"/>
      <c r="MOL255" s="3"/>
      <c r="MOM255" s="3"/>
      <c r="MON255" s="3"/>
      <c r="MOO255" s="3"/>
      <c r="MOP255" s="3"/>
      <c r="MOQ255" s="3"/>
      <c r="MOR255" s="3"/>
      <c r="MOS255" s="3"/>
      <c r="MOT255" s="3"/>
      <c r="MOU255" s="3"/>
      <c r="MOV255" s="3"/>
      <c r="MOW255" s="3"/>
      <c r="MOX255" s="3"/>
      <c r="MOY255" s="3"/>
      <c r="MOZ255" s="3"/>
      <c r="MPA255" s="3"/>
      <c r="MPB255" s="3"/>
      <c r="MPC255" s="3"/>
      <c r="MPD255" s="3"/>
      <c r="MPE255" s="3"/>
      <c r="MPF255" s="3"/>
      <c r="MPG255" s="3"/>
      <c r="MPH255" s="3"/>
      <c r="MPI255" s="3"/>
      <c r="MPJ255" s="3"/>
      <c r="MPK255" s="3"/>
      <c r="MPL255" s="3"/>
      <c r="MPM255" s="3"/>
      <c r="MPN255" s="3"/>
      <c r="MPO255" s="3"/>
      <c r="MPP255" s="3"/>
      <c r="MPQ255" s="3"/>
      <c r="MPR255" s="3"/>
      <c r="MPS255" s="3"/>
      <c r="MPT255" s="3"/>
      <c r="MPU255" s="3"/>
      <c r="MPV255" s="3"/>
      <c r="MPW255" s="3"/>
      <c r="MPX255" s="3"/>
      <c r="MPY255" s="3"/>
      <c r="MPZ255" s="3"/>
      <c r="MQA255" s="3"/>
      <c r="MQB255" s="3"/>
      <c r="MQC255" s="3"/>
      <c r="MQD255" s="3"/>
      <c r="MQE255" s="3"/>
      <c r="MQF255" s="3"/>
      <c r="MQG255" s="3"/>
      <c r="MQH255" s="3"/>
      <c r="MQI255" s="3"/>
      <c r="MQJ255" s="3"/>
      <c r="MQK255" s="3"/>
      <c r="MQL255" s="3"/>
      <c r="MQM255" s="3"/>
      <c r="MQN255" s="3"/>
      <c r="MQO255" s="3"/>
      <c r="MQP255" s="3"/>
      <c r="MQQ255" s="3"/>
      <c r="MQR255" s="3"/>
      <c r="MQS255" s="3"/>
      <c r="MQT255" s="3"/>
      <c r="MQU255" s="3"/>
      <c r="MQV255" s="3"/>
      <c r="MQW255" s="3"/>
      <c r="MQX255" s="3"/>
      <c r="MQY255" s="3"/>
      <c r="MQZ255" s="3"/>
      <c r="MRA255" s="3"/>
      <c r="MRB255" s="3"/>
      <c r="MRC255" s="3"/>
      <c r="MRD255" s="3"/>
      <c r="MRE255" s="3"/>
      <c r="MRF255" s="3"/>
      <c r="MRG255" s="3"/>
      <c r="MRH255" s="3"/>
      <c r="MRI255" s="3"/>
      <c r="MRJ255" s="3"/>
      <c r="MRK255" s="3"/>
      <c r="MRL255" s="3"/>
      <c r="MRM255" s="3"/>
      <c r="MRN255" s="3"/>
      <c r="MRO255" s="3"/>
      <c r="MRP255" s="3"/>
      <c r="MRQ255" s="3"/>
      <c r="MRR255" s="3"/>
      <c r="MRS255" s="3"/>
      <c r="MRT255" s="3"/>
      <c r="MRU255" s="3"/>
      <c r="MRV255" s="3"/>
      <c r="MRW255" s="3"/>
      <c r="MRX255" s="3"/>
      <c r="MRY255" s="3"/>
      <c r="MRZ255" s="3"/>
      <c r="MSA255" s="3"/>
      <c r="MSB255" s="3"/>
      <c r="MSC255" s="3"/>
      <c r="MSD255" s="3"/>
      <c r="MSE255" s="3"/>
      <c r="MSF255" s="3"/>
      <c r="MSG255" s="3"/>
      <c r="MSH255" s="3"/>
      <c r="MSI255" s="3"/>
      <c r="MSJ255" s="3"/>
      <c r="MSK255" s="3"/>
      <c r="MSL255" s="3"/>
      <c r="MSM255" s="3"/>
      <c r="MSN255" s="3"/>
      <c r="MSO255" s="3"/>
      <c r="MSP255" s="3"/>
      <c r="MSQ255" s="3"/>
      <c r="MSR255" s="3"/>
      <c r="MSS255" s="3"/>
      <c r="MST255" s="3"/>
      <c r="MSU255" s="3"/>
      <c r="MSV255" s="3"/>
      <c r="MSW255" s="3"/>
      <c r="MSX255" s="3"/>
      <c r="MSY255" s="3"/>
      <c r="MSZ255" s="3"/>
      <c r="MTA255" s="3"/>
      <c r="MTB255" s="3"/>
      <c r="MTC255" s="3"/>
      <c r="MTD255" s="3"/>
      <c r="MTE255" s="3"/>
      <c r="MTF255" s="3"/>
      <c r="MTG255" s="3"/>
      <c r="MTH255" s="3"/>
      <c r="MTI255" s="3"/>
      <c r="MTJ255" s="3"/>
      <c r="MTK255" s="3"/>
      <c r="MTL255" s="3"/>
      <c r="MTM255" s="3"/>
      <c r="MTN255" s="3"/>
      <c r="MTO255" s="3"/>
      <c r="MTP255" s="3"/>
      <c r="MTQ255" s="3"/>
      <c r="MTR255" s="3"/>
      <c r="MTS255" s="3"/>
      <c r="MTT255" s="3"/>
      <c r="MTU255" s="3"/>
      <c r="MTV255" s="3"/>
      <c r="MTW255" s="3"/>
      <c r="MTX255" s="3"/>
      <c r="MTY255" s="3"/>
      <c r="MTZ255" s="3"/>
      <c r="MUA255" s="3"/>
      <c r="MUB255" s="3"/>
      <c r="MUC255" s="3"/>
      <c r="MUD255" s="3"/>
      <c r="MUE255" s="3"/>
      <c r="MUF255" s="3"/>
      <c r="MUG255" s="3"/>
      <c r="MUH255" s="3"/>
      <c r="MUI255" s="3"/>
      <c r="MUJ255" s="3"/>
      <c r="MUK255" s="3"/>
      <c r="MUL255" s="3"/>
      <c r="MUM255" s="3"/>
      <c r="MUN255" s="3"/>
      <c r="MUO255" s="3"/>
      <c r="MUP255" s="3"/>
      <c r="MUQ255" s="3"/>
      <c r="MUR255" s="3"/>
      <c r="MUS255" s="3"/>
      <c r="MUT255" s="3"/>
      <c r="MUU255" s="3"/>
      <c r="MUV255" s="3"/>
      <c r="MUW255" s="3"/>
      <c r="MUX255" s="3"/>
      <c r="MUY255" s="3"/>
      <c r="MUZ255" s="3"/>
      <c r="MVA255" s="3"/>
      <c r="MVB255" s="3"/>
      <c r="MVC255" s="3"/>
      <c r="MVD255" s="3"/>
      <c r="MVE255" s="3"/>
      <c r="MVF255" s="3"/>
      <c r="MVG255" s="3"/>
      <c r="MVH255" s="3"/>
      <c r="MVI255" s="3"/>
      <c r="MVJ255" s="3"/>
      <c r="MVK255" s="3"/>
      <c r="MVL255" s="3"/>
      <c r="MVM255" s="3"/>
      <c r="MVN255" s="3"/>
      <c r="MVO255" s="3"/>
      <c r="MVP255" s="3"/>
      <c r="MVQ255" s="3"/>
      <c r="MVR255" s="3"/>
      <c r="MVS255" s="3"/>
      <c r="MVT255" s="3"/>
      <c r="MVU255" s="3"/>
      <c r="MVV255" s="3"/>
      <c r="MVW255" s="3"/>
      <c r="MVX255" s="3"/>
      <c r="MVY255" s="3"/>
      <c r="MVZ255" s="3"/>
      <c r="MWA255" s="3"/>
      <c r="MWB255" s="3"/>
      <c r="MWC255" s="3"/>
      <c r="MWD255" s="3"/>
      <c r="MWE255" s="3"/>
      <c r="MWF255" s="3"/>
      <c r="MWG255" s="3"/>
      <c r="MWH255" s="3"/>
      <c r="MWI255" s="3"/>
      <c r="MWJ255" s="3"/>
      <c r="MWK255" s="3"/>
      <c r="MWL255" s="3"/>
      <c r="MWM255" s="3"/>
      <c r="MWN255" s="3"/>
      <c r="MWO255" s="3"/>
      <c r="MWP255" s="3"/>
      <c r="MWQ255" s="3"/>
      <c r="MWR255" s="3"/>
      <c r="MWS255" s="3"/>
      <c r="MWT255" s="3"/>
      <c r="MWU255" s="3"/>
      <c r="MWV255" s="3"/>
      <c r="MWW255" s="3"/>
      <c r="MWX255" s="3"/>
      <c r="MWY255" s="3"/>
      <c r="MWZ255" s="3"/>
      <c r="MXA255" s="3"/>
      <c r="MXB255" s="3"/>
      <c r="MXC255" s="3"/>
      <c r="MXD255" s="3"/>
      <c r="MXE255" s="3"/>
      <c r="MXF255" s="3"/>
      <c r="MXG255" s="3"/>
      <c r="MXH255" s="3"/>
      <c r="MXI255" s="3"/>
      <c r="MXJ255" s="3"/>
      <c r="MXK255" s="3"/>
      <c r="MXL255" s="3"/>
      <c r="MXM255" s="3"/>
      <c r="MXN255" s="3"/>
      <c r="MXO255" s="3"/>
      <c r="MXP255" s="3"/>
      <c r="MXQ255" s="3"/>
      <c r="MXR255" s="3"/>
      <c r="MXS255" s="3"/>
      <c r="MXT255" s="3"/>
      <c r="MXU255" s="3"/>
      <c r="MXV255" s="3"/>
      <c r="MXW255" s="3"/>
      <c r="MXX255" s="3"/>
      <c r="MXY255" s="3"/>
      <c r="MXZ255" s="3"/>
      <c r="MYA255" s="3"/>
      <c r="MYB255" s="3"/>
      <c r="MYC255" s="3"/>
      <c r="MYD255" s="3"/>
      <c r="MYE255" s="3"/>
      <c r="MYF255" s="3"/>
      <c r="MYG255" s="3"/>
      <c r="MYH255" s="3"/>
      <c r="MYI255" s="3"/>
      <c r="MYJ255" s="3"/>
      <c r="MYK255" s="3"/>
      <c r="MYL255" s="3"/>
      <c r="MYM255" s="3"/>
      <c r="MYN255" s="3"/>
      <c r="MYO255" s="3"/>
      <c r="MYP255" s="3"/>
      <c r="MYQ255" s="3"/>
      <c r="MYR255" s="3"/>
      <c r="MYS255" s="3"/>
      <c r="MYT255" s="3"/>
      <c r="MYU255" s="3"/>
      <c r="MYV255" s="3"/>
      <c r="MYW255" s="3"/>
      <c r="MYX255" s="3"/>
      <c r="MYY255" s="3"/>
      <c r="MYZ255" s="3"/>
      <c r="MZA255" s="3"/>
      <c r="MZB255" s="3"/>
      <c r="MZC255" s="3"/>
      <c r="MZD255" s="3"/>
      <c r="MZE255" s="3"/>
      <c r="MZF255" s="3"/>
      <c r="MZG255" s="3"/>
      <c r="MZH255" s="3"/>
      <c r="MZI255" s="3"/>
      <c r="MZJ255" s="3"/>
      <c r="MZK255" s="3"/>
      <c r="MZL255" s="3"/>
      <c r="MZM255" s="3"/>
      <c r="MZN255" s="3"/>
      <c r="MZO255" s="3"/>
      <c r="MZP255" s="3"/>
      <c r="MZQ255" s="3"/>
      <c r="MZR255" s="3"/>
      <c r="MZS255" s="3"/>
      <c r="MZT255" s="3"/>
      <c r="MZU255" s="3"/>
      <c r="MZV255" s="3"/>
      <c r="MZW255" s="3"/>
      <c r="MZX255" s="3"/>
      <c r="MZY255" s="3"/>
      <c r="MZZ255" s="3"/>
      <c r="NAA255" s="3"/>
      <c r="NAB255" s="3"/>
      <c r="NAC255" s="3"/>
      <c r="NAD255" s="3"/>
      <c r="NAE255" s="3"/>
      <c r="NAF255" s="3"/>
      <c r="NAG255" s="3"/>
      <c r="NAH255" s="3"/>
      <c r="NAI255" s="3"/>
      <c r="NAJ255" s="3"/>
      <c r="NAK255" s="3"/>
      <c r="NAL255" s="3"/>
      <c r="NAM255" s="3"/>
      <c r="NAN255" s="3"/>
      <c r="NAO255" s="3"/>
      <c r="NAP255" s="3"/>
      <c r="NAQ255" s="3"/>
      <c r="NAR255" s="3"/>
      <c r="NAS255" s="3"/>
      <c r="NAT255" s="3"/>
      <c r="NAU255" s="3"/>
      <c r="NAV255" s="3"/>
      <c r="NAW255" s="3"/>
      <c r="NAX255" s="3"/>
      <c r="NAY255" s="3"/>
      <c r="NAZ255" s="3"/>
      <c r="NBA255" s="3"/>
      <c r="NBB255" s="3"/>
      <c r="NBC255" s="3"/>
      <c r="NBD255" s="3"/>
      <c r="NBE255" s="3"/>
      <c r="NBF255" s="3"/>
      <c r="NBG255" s="3"/>
      <c r="NBH255" s="3"/>
      <c r="NBI255" s="3"/>
      <c r="NBJ255" s="3"/>
      <c r="NBK255" s="3"/>
      <c r="NBL255" s="3"/>
      <c r="NBM255" s="3"/>
      <c r="NBN255" s="3"/>
      <c r="NBO255" s="3"/>
      <c r="NBP255" s="3"/>
      <c r="NBQ255" s="3"/>
      <c r="NBR255" s="3"/>
      <c r="NBS255" s="3"/>
      <c r="NBT255" s="3"/>
      <c r="NBU255" s="3"/>
      <c r="NBV255" s="3"/>
      <c r="NBW255" s="3"/>
      <c r="NBX255" s="3"/>
      <c r="NBY255" s="3"/>
      <c r="NBZ255" s="3"/>
      <c r="NCA255" s="3"/>
      <c r="NCB255" s="3"/>
      <c r="NCC255" s="3"/>
      <c r="NCD255" s="3"/>
      <c r="NCE255" s="3"/>
      <c r="NCF255" s="3"/>
      <c r="NCG255" s="3"/>
      <c r="NCH255" s="3"/>
      <c r="NCI255" s="3"/>
      <c r="NCJ255" s="3"/>
      <c r="NCK255" s="3"/>
      <c r="NCL255" s="3"/>
      <c r="NCM255" s="3"/>
      <c r="NCN255" s="3"/>
      <c r="NCO255" s="3"/>
      <c r="NCP255" s="3"/>
      <c r="NCQ255" s="3"/>
      <c r="NCR255" s="3"/>
      <c r="NCS255" s="3"/>
      <c r="NCT255" s="3"/>
      <c r="NCU255" s="3"/>
      <c r="NCV255" s="3"/>
      <c r="NCW255" s="3"/>
      <c r="NCX255" s="3"/>
      <c r="NCY255" s="3"/>
      <c r="NCZ255" s="3"/>
      <c r="NDA255" s="3"/>
      <c r="NDB255" s="3"/>
      <c r="NDC255" s="3"/>
      <c r="NDD255" s="3"/>
      <c r="NDE255" s="3"/>
      <c r="NDF255" s="3"/>
      <c r="NDG255" s="3"/>
      <c r="NDH255" s="3"/>
      <c r="NDI255" s="3"/>
      <c r="NDJ255" s="3"/>
      <c r="NDK255" s="3"/>
      <c r="NDL255" s="3"/>
      <c r="NDM255" s="3"/>
      <c r="NDN255" s="3"/>
      <c r="NDO255" s="3"/>
      <c r="NDP255" s="3"/>
      <c r="NDQ255" s="3"/>
      <c r="NDR255" s="3"/>
      <c r="NDS255" s="3"/>
      <c r="NDT255" s="3"/>
      <c r="NDU255" s="3"/>
      <c r="NDV255" s="3"/>
      <c r="NDW255" s="3"/>
      <c r="NDX255" s="3"/>
      <c r="NDY255" s="3"/>
      <c r="NDZ255" s="3"/>
      <c r="NEA255" s="3"/>
      <c r="NEB255" s="3"/>
      <c r="NEC255" s="3"/>
      <c r="NED255" s="3"/>
      <c r="NEE255" s="3"/>
      <c r="NEF255" s="3"/>
      <c r="NEG255" s="3"/>
      <c r="NEH255" s="3"/>
      <c r="NEI255" s="3"/>
      <c r="NEJ255" s="3"/>
      <c r="NEK255" s="3"/>
      <c r="NEL255" s="3"/>
      <c r="NEM255" s="3"/>
      <c r="NEN255" s="3"/>
      <c r="NEO255" s="3"/>
      <c r="NEP255" s="3"/>
      <c r="NEQ255" s="3"/>
      <c r="NER255" s="3"/>
      <c r="NES255" s="3"/>
      <c r="NET255" s="3"/>
      <c r="NEU255" s="3"/>
      <c r="NEV255" s="3"/>
      <c r="NEW255" s="3"/>
      <c r="NEX255" s="3"/>
      <c r="NEY255" s="3"/>
      <c r="NEZ255" s="3"/>
      <c r="NFA255" s="3"/>
      <c r="NFB255" s="3"/>
      <c r="NFC255" s="3"/>
      <c r="NFD255" s="3"/>
      <c r="NFE255" s="3"/>
      <c r="NFF255" s="3"/>
      <c r="NFG255" s="3"/>
      <c r="NFH255" s="3"/>
      <c r="NFI255" s="3"/>
      <c r="NFJ255" s="3"/>
      <c r="NFK255" s="3"/>
      <c r="NFL255" s="3"/>
      <c r="NFM255" s="3"/>
      <c r="NFN255" s="3"/>
      <c r="NFO255" s="3"/>
      <c r="NFP255" s="3"/>
      <c r="NFQ255" s="3"/>
      <c r="NFR255" s="3"/>
      <c r="NFS255" s="3"/>
      <c r="NFT255" s="3"/>
      <c r="NFU255" s="3"/>
      <c r="NFV255" s="3"/>
      <c r="NFW255" s="3"/>
      <c r="NFX255" s="3"/>
      <c r="NFY255" s="3"/>
      <c r="NFZ255" s="3"/>
      <c r="NGA255" s="3"/>
      <c r="NGB255" s="3"/>
      <c r="NGC255" s="3"/>
      <c r="NGD255" s="3"/>
      <c r="NGE255" s="3"/>
      <c r="NGF255" s="3"/>
      <c r="NGG255" s="3"/>
      <c r="NGH255" s="3"/>
      <c r="NGI255" s="3"/>
      <c r="NGJ255" s="3"/>
      <c r="NGK255" s="3"/>
      <c r="NGL255" s="3"/>
      <c r="NGM255" s="3"/>
      <c r="NGN255" s="3"/>
      <c r="NGO255" s="3"/>
      <c r="NGP255" s="3"/>
      <c r="NGQ255" s="3"/>
      <c r="NGR255" s="3"/>
      <c r="NGS255" s="3"/>
      <c r="NGT255" s="3"/>
      <c r="NGU255" s="3"/>
      <c r="NGV255" s="3"/>
      <c r="NGW255" s="3"/>
      <c r="NGX255" s="3"/>
      <c r="NGY255" s="3"/>
      <c r="NGZ255" s="3"/>
      <c r="NHA255" s="3"/>
      <c r="NHB255" s="3"/>
      <c r="NHC255" s="3"/>
      <c r="NHD255" s="3"/>
      <c r="NHE255" s="3"/>
      <c r="NHF255" s="3"/>
      <c r="NHG255" s="3"/>
      <c r="NHH255" s="3"/>
      <c r="NHI255" s="3"/>
      <c r="NHJ255" s="3"/>
      <c r="NHK255" s="3"/>
      <c r="NHL255" s="3"/>
      <c r="NHM255" s="3"/>
      <c r="NHN255" s="3"/>
      <c r="NHO255" s="3"/>
      <c r="NHP255" s="3"/>
      <c r="NHQ255" s="3"/>
      <c r="NHR255" s="3"/>
      <c r="NHS255" s="3"/>
      <c r="NHT255" s="3"/>
      <c r="NHU255" s="3"/>
      <c r="NHV255" s="3"/>
      <c r="NHW255" s="3"/>
      <c r="NHX255" s="3"/>
      <c r="NHY255" s="3"/>
      <c r="NHZ255" s="3"/>
      <c r="NIA255" s="3"/>
      <c r="NIB255" s="3"/>
      <c r="NIC255" s="3"/>
      <c r="NID255" s="3"/>
      <c r="NIE255" s="3"/>
      <c r="NIF255" s="3"/>
      <c r="NIG255" s="3"/>
      <c r="NIH255" s="3"/>
      <c r="NII255" s="3"/>
      <c r="NIJ255" s="3"/>
      <c r="NIK255" s="3"/>
      <c r="NIL255" s="3"/>
      <c r="NIM255" s="3"/>
      <c r="NIN255" s="3"/>
      <c r="NIO255" s="3"/>
      <c r="NIP255" s="3"/>
      <c r="NIQ255" s="3"/>
      <c r="NIR255" s="3"/>
      <c r="NIS255" s="3"/>
      <c r="NIT255" s="3"/>
      <c r="NIU255" s="3"/>
      <c r="NIV255" s="3"/>
      <c r="NIW255" s="3"/>
      <c r="NIX255" s="3"/>
      <c r="NIY255" s="3"/>
      <c r="NIZ255" s="3"/>
      <c r="NJA255" s="3"/>
      <c r="NJB255" s="3"/>
      <c r="NJC255" s="3"/>
      <c r="NJD255" s="3"/>
      <c r="NJE255" s="3"/>
      <c r="NJF255" s="3"/>
      <c r="NJG255" s="3"/>
      <c r="NJH255" s="3"/>
      <c r="NJI255" s="3"/>
      <c r="NJJ255" s="3"/>
      <c r="NJK255" s="3"/>
      <c r="NJL255" s="3"/>
      <c r="NJM255" s="3"/>
      <c r="NJN255" s="3"/>
      <c r="NJO255" s="3"/>
      <c r="NJP255" s="3"/>
      <c r="NJQ255" s="3"/>
      <c r="NJR255" s="3"/>
      <c r="NJS255" s="3"/>
      <c r="NJT255" s="3"/>
      <c r="NJU255" s="3"/>
      <c r="NJV255" s="3"/>
      <c r="NJW255" s="3"/>
      <c r="NJX255" s="3"/>
      <c r="NJY255" s="3"/>
      <c r="NJZ255" s="3"/>
      <c r="NKA255" s="3"/>
      <c r="NKB255" s="3"/>
      <c r="NKC255" s="3"/>
      <c r="NKD255" s="3"/>
      <c r="NKE255" s="3"/>
      <c r="NKF255" s="3"/>
      <c r="NKG255" s="3"/>
      <c r="NKH255" s="3"/>
      <c r="NKI255" s="3"/>
      <c r="NKJ255" s="3"/>
      <c r="NKK255" s="3"/>
      <c r="NKL255" s="3"/>
      <c r="NKM255" s="3"/>
      <c r="NKN255" s="3"/>
      <c r="NKO255" s="3"/>
      <c r="NKP255" s="3"/>
      <c r="NKQ255" s="3"/>
      <c r="NKR255" s="3"/>
      <c r="NKS255" s="3"/>
      <c r="NKT255" s="3"/>
      <c r="NKU255" s="3"/>
      <c r="NKV255" s="3"/>
      <c r="NKW255" s="3"/>
      <c r="NKX255" s="3"/>
      <c r="NKY255" s="3"/>
      <c r="NKZ255" s="3"/>
      <c r="NLA255" s="3"/>
      <c r="NLB255" s="3"/>
      <c r="NLC255" s="3"/>
      <c r="NLD255" s="3"/>
      <c r="NLE255" s="3"/>
      <c r="NLF255" s="3"/>
      <c r="NLG255" s="3"/>
      <c r="NLH255" s="3"/>
      <c r="NLI255" s="3"/>
      <c r="NLJ255" s="3"/>
      <c r="NLK255" s="3"/>
      <c r="NLL255" s="3"/>
      <c r="NLM255" s="3"/>
      <c r="NLN255" s="3"/>
      <c r="NLO255" s="3"/>
      <c r="NLP255" s="3"/>
      <c r="NLQ255" s="3"/>
      <c r="NLR255" s="3"/>
      <c r="NLS255" s="3"/>
      <c r="NLT255" s="3"/>
      <c r="NLU255" s="3"/>
      <c r="NLV255" s="3"/>
      <c r="NLW255" s="3"/>
      <c r="NLX255" s="3"/>
      <c r="NLY255" s="3"/>
      <c r="NLZ255" s="3"/>
      <c r="NMA255" s="3"/>
      <c r="NMB255" s="3"/>
      <c r="NMC255" s="3"/>
      <c r="NMD255" s="3"/>
      <c r="NME255" s="3"/>
      <c r="NMF255" s="3"/>
      <c r="NMG255" s="3"/>
      <c r="NMH255" s="3"/>
      <c r="NMI255" s="3"/>
      <c r="NMJ255" s="3"/>
      <c r="NMK255" s="3"/>
      <c r="NML255" s="3"/>
      <c r="NMM255" s="3"/>
      <c r="NMN255" s="3"/>
      <c r="NMO255" s="3"/>
      <c r="NMP255" s="3"/>
      <c r="NMQ255" s="3"/>
      <c r="NMR255" s="3"/>
      <c r="NMS255" s="3"/>
      <c r="NMT255" s="3"/>
      <c r="NMU255" s="3"/>
      <c r="NMV255" s="3"/>
      <c r="NMW255" s="3"/>
      <c r="NMX255" s="3"/>
      <c r="NMY255" s="3"/>
      <c r="NMZ255" s="3"/>
      <c r="NNA255" s="3"/>
      <c r="NNB255" s="3"/>
      <c r="NNC255" s="3"/>
      <c r="NND255" s="3"/>
      <c r="NNE255" s="3"/>
      <c r="NNF255" s="3"/>
      <c r="NNG255" s="3"/>
      <c r="NNH255" s="3"/>
      <c r="NNI255" s="3"/>
      <c r="NNJ255" s="3"/>
      <c r="NNK255" s="3"/>
      <c r="NNL255" s="3"/>
      <c r="NNM255" s="3"/>
      <c r="NNN255" s="3"/>
      <c r="NNO255" s="3"/>
      <c r="NNP255" s="3"/>
      <c r="NNQ255" s="3"/>
      <c r="NNR255" s="3"/>
      <c r="NNS255" s="3"/>
      <c r="NNT255" s="3"/>
      <c r="NNU255" s="3"/>
      <c r="NNV255" s="3"/>
      <c r="NNW255" s="3"/>
      <c r="NNX255" s="3"/>
      <c r="NNY255" s="3"/>
      <c r="NNZ255" s="3"/>
      <c r="NOA255" s="3"/>
      <c r="NOB255" s="3"/>
      <c r="NOC255" s="3"/>
      <c r="NOD255" s="3"/>
      <c r="NOE255" s="3"/>
      <c r="NOF255" s="3"/>
      <c r="NOG255" s="3"/>
      <c r="NOH255" s="3"/>
      <c r="NOI255" s="3"/>
      <c r="NOJ255" s="3"/>
      <c r="NOK255" s="3"/>
      <c r="NOL255" s="3"/>
      <c r="NOM255" s="3"/>
      <c r="NON255" s="3"/>
      <c r="NOO255" s="3"/>
      <c r="NOP255" s="3"/>
      <c r="NOQ255" s="3"/>
      <c r="NOR255" s="3"/>
      <c r="NOS255" s="3"/>
      <c r="NOT255" s="3"/>
      <c r="NOU255" s="3"/>
      <c r="NOV255" s="3"/>
      <c r="NOW255" s="3"/>
      <c r="NOX255" s="3"/>
      <c r="NOY255" s="3"/>
      <c r="NOZ255" s="3"/>
      <c r="NPA255" s="3"/>
      <c r="NPB255" s="3"/>
      <c r="NPC255" s="3"/>
      <c r="NPD255" s="3"/>
      <c r="NPE255" s="3"/>
      <c r="NPF255" s="3"/>
      <c r="NPG255" s="3"/>
      <c r="NPH255" s="3"/>
      <c r="NPI255" s="3"/>
      <c r="NPJ255" s="3"/>
      <c r="NPK255" s="3"/>
      <c r="NPL255" s="3"/>
      <c r="NPM255" s="3"/>
      <c r="NPN255" s="3"/>
      <c r="NPO255" s="3"/>
      <c r="NPP255" s="3"/>
      <c r="NPQ255" s="3"/>
      <c r="NPR255" s="3"/>
      <c r="NPS255" s="3"/>
      <c r="NPT255" s="3"/>
      <c r="NPU255" s="3"/>
      <c r="NPV255" s="3"/>
      <c r="NPW255" s="3"/>
      <c r="NPX255" s="3"/>
      <c r="NPY255" s="3"/>
      <c r="NPZ255" s="3"/>
      <c r="NQA255" s="3"/>
      <c r="NQB255" s="3"/>
      <c r="NQC255" s="3"/>
      <c r="NQD255" s="3"/>
      <c r="NQE255" s="3"/>
      <c r="NQF255" s="3"/>
      <c r="NQG255" s="3"/>
      <c r="NQH255" s="3"/>
      <c r="NQI255" s="3"/>
      <c r="NQJ255" s="3"/>
      <c r="NQK255" s="3"/>
      <c r="NQL255" s="3"/>
      <c r="NQM255" s="3"/>
      <c r="NQN255" s="3"/>
      <c r="NQO255" s="3"/>
      <c r="NQP255" s="3"/>
      <c r="NQQ255" s="3"/>
      <c r="NQR255" s="3"/>
      <c r="NQS255" s="3"/>
      <c r="NQT255" s="3"/>
      <c r="NQU255" s="3"/>
      <c r="NQV255" s="3"/>
      <c r="NQW255" s="3"/>
      <c r="NQX255" s="3"/>
      <c r="NQY255" s="3"/>
      <c r="NQZ255" s="3"/>
      <c r="NRA255" s="3"/>
      <c r="NRB255" s="3"/>
      <c r="NRC255" s="3"/>
      <c r="NRD255" s="3"/>
      <c r="NRE255" s="3"/>
      <c r="NRF255" s="3"/>
      <c r="NRG255" s="3"/>
      <c r="NRH255" s="3"/>
      <c r="NRI255" s="3"/>
      <c r="NRJ255" s="3"/>
      <c r="NRK255" s="3"/>
      <c r="NRL255" s="3"/>
      <c r="NRM255" s="3"/>
      <c r="NRN255" s="3"/>
      <c r="NRO255" s="3"/>
      <c r="NRP255" s="3"/>
      <c r="NRQ255" s="3"/>
      <c r="NRR255" s="3"/>
      <c r="NRS255" s="3"/>
      <c r="NRT255" s="3"/>
      <c r="NRU255" s="3"/>
      <c r="NRV255" s="3"/>
      <c r="NRW255" s="3"/>
      <c r="NRX255" s="3"/>
      <c r="NRY255" s="3"/>
      <c r="NRZ255" s="3"/>
      <c r="NSA255" s="3"/>
      <c r="NSB255" s="3"/>
      <c r="NSC255" s="3"/>
      <c r="NSD255" s="3"/>
      <c r="NSE255" s="3"/>
      <c r="NSF255" s="3"/>
      <c r="NSG255" s="3"/>
      <c r="NSH255" s="3"/>
      <c r="NSI255" s="3"/>
      <c r="NSJ255" s="3"/>
      <c r="NSK255" s="3"/>
      <c r="NSL255" s="3"/>
      <c r="NSM255" s="3"/>
      <c r="NSN255" s="3"/>
      <c r="NSO255" s="3"/>
      <c r="NSP255" s="3"/>
      <c r="NSQ255" s="3"/>
      <c r="NSR255" s="3"/>
      <c r="NSS255" s="3"/>
      <c r="NST255" s="3"/>
      <c r="NSU255" s="3"/>
      <c r="NSV255" s="3"/>
      <c r="NSW255" s="3"/>
      <c r="NSX255" s="3"/>
      <c r="NSY255" s="3"/>
      <c r="NSZ255" s="3"/>
      <c r="NTA255" s="3"/>
      <c r="NTB255" s="3"/>
      <c r="NTC255" s="3"/>
      <c r="NTD255" s="3"/>
      <c r="NTE255" s="3"/>
      <c r="NTF255" s="3"/>
      <c r="NTG255" s="3"/>
      <c r="NTH255" s="3"/>
      <c r="NTI255" s="3"/>
      <c r="NTJ255" s="3"/>
      <c r="NTK255" s="3"/>
      <c r="NTL255" s="3"/>
      <c r="NTM255" s="3"/>
      <c r="NTN255" s="3"/>
      <c r="NTO255" s="3"/>
      <c r="NTP255" s="3"/>
      <c r="NTQ255" s="3"/>
      <c r="NTR255" s="3"/>
      <c r="NTS255" s="3"/>
      <c r="NTT255" s="3"/>
      <c r="NTU255" s="3"/>
      <c r="NTV255" s="3"/>
      <c r="NTW255" s="3"/>
      <c r="NTX255" s="3"/>
      <c r="NTY255" s="3"/>
      <c r="NTZ255" s="3"/>
      <c r="NUA255" s="3"/>
      <c r="NUB255" s="3"/>
      <c r="NUC255" s="3"/>
      <c r="NUD255" s="3"/>
      <c r="NUE255" s="3"/>
      <c r="NUF255" s="3"/>
      <c r="NUG255" s="3"/>
      <c r="NUH255" s="3"/>
      <c r="NUI255" s="3"/>
      <c r="NUJ255" s="3"/>
      <c r="NUK255" s="3"/>
      <c r="NUL255" s="3"/>
      <c r="NUM255" s="3"/>
      <c r="NUN255" s="3"/>
      <c r="NUO255" s="3"/>
      <c r="NUP255" s="3"/>
      <c r="NUQ255" s="3"/>
      <c r="NUR255" s="3"/>
      <c r="NUS255" s="3"/>
      <c r="NUT255" s="3"/>
      <c r="NUU255" s="3"/>
      <c r="NUV255" s="3"/>
      <c r="NUW255" s="3"/>
      <c r="NUX255" s="3"/>
      <c r="NUY255" s="3"/>
      <c r="NUZ255" s="3"/>
      <c r="NVA255" s="3"/>
      <c r="NVB255" s="3"/>
      <c r="NVC255" s="3"/>
      <c r="NVD255" s="3"/>
      <c r="NVE255" s="3"/>
      <c r="NVF255" s="3"/>
      <c r="NVG255" s="3"/>
      <c r="NVH255" s="3"/>
      <c r="NVI255" s="3"/>
      <c r="NVJ255" s="3"/>
      <c r="NVK255" s="3"/>
      <c r="NVL255" s="3"/>
      <c r="NVM255" s="3"/>
      <c r="NVN255" s="3"/>
      <c r="NVO255" s="3"/>
      <c r="NVP255" s="3"/>
      <c r="NVQ255" s="3"/>
      <c r="NVR255" s="3"/>
      <c r="NVS255" s="3"/>
      <c r="NVT255" s="3"/>
      <c r="NVU255" s="3"/>
      <c r="NVV255" s="3"/>
      <c r="NVW255" s="3"/>
      <c r="NVX255" s="3"/>
      <c r="NVY255" s="3"/>
      <c r="NVZ255" s="3"/>
      <c r="NWA255" s="3"/>
      <c r="NWB255" s="3"/>
      <c r="NWC255" s="3"/>
      <c r="NWD255" s="3"/>
      <c r="NWE255" s="3"/>
      <c r="NWF255" s="3"/>
      <c r="NWG255" s="3"/>
      <c r="NWH255" s="3"/>
      <c r="NWI255" s="3"/>
      <c r="NWJ255" s="3"/>
      <c r="NWK255" s="3"/>
      <c r="NWL255" s="3"/>
      <c r="NWM255" s="3"/>
      <c r="NWN255" s="3"/>
      <c r="NWO255" s="3"/>
      <c r="NWP255" s="3"/>
      <c r="NWQ255" s="3"/>
      <c r="NWR255" s="3"/>
      <c r="NWS255" s="3"/>
      <c r="NWT255" s="3"/>
      <c r="NWU255" s="3"/>
      <c r="NWV255" s="3"/>
      <c r="NWW255" s="3"/>
      <c r="NWX255" s="3"/>
      <c r="NWY255" s="3"/>
      <c r="NWZ255" s="3"/>
      <c r="NXA255" s="3"/>
      <c r="NXB255" s="3"/>
      <c r="NXC255" s="3"/>
      <c r="NXD255" s="3"/>
      <c r="NXE255" s="3"/>
      <c r="NXF255" s="3"/>
      <c r="NXG255" s="3"/>
      <c r="NXH255" s="3"/>
      <c r="NXI255" s="3"/>
      <c r="NXJ255" s="3"/>
      <c r="NXK255" s="3"/>
      <c r="NXL255" s="3"/>
      <c r="NXM255" s="3"/>
      <c r="NXN255" s="3"/>
      <c r="NXO255" s="3"/>
      <c r="NXP255" s="3"/>
      <c r="NXQ255" s="3"/>
      <c r="NXR255" s="3"/>
      <c r="NXS255" s="3"/>
      <c r="NXT255" s="3"/>
      <c r="NXU255" s="3"/>
      <c r="NXV255" s="3"/>
      <c r="NXW255" s="3"/>
      <c r="NXX255" s="3"/>
      <c r="NXY255" s="3"/>
      <c r="NXZ255" s="3"/>
      <c r="NYA255" s="3"/>
      <c r="NYB255" s="3"/>
      <c r="NYC255" s="3"/>
      <c r="NYD255" s="3"/>
      <c r="NYE255" s="3"/>
      <c r="NYF255" s="3"/>
      <c r="NYG255" s="3"/>
      <c r="NYH255" s="3"/>
      <c r="NYI255" s="3"/>
      <c r="NYJ255" s="3"/>
      <c r="NYK255" s="3"/>
      <c r="NYL255" s="3"/>
      <c r="NYM255" s="3"/>
      <c r="NYN255" s="3"/>
      <c r="NYO255" s="3"/>
      <c r="NYP255" s="3"/>
      <c r="NYQ255" s="3"/>
      <c r="NYR255" s="3"/>
      <c r="NYS255" s="3"/>
      <c r="NYT255" s="3"/>
      <c r="NYU255" s="3"/>
      <c r="NYV255" s="3"/>
      <c r="NYW255" s="3"/>
      <c r="NYX255" s="3"/>
      <c r="NYY255" s="3"/>
      <c r="NYZ255" s="3"/>
      <c r="NZA255" s="3"/>
      <c r="NZB255" s="3"/>
      <c r="NZC255" s="3"/>
      <c r="NZD255" s="3"/>
      <c r="NZE255" s="3"/>
      <c r="NZF255" s="3"/>
      <c r="NZG255" s="3"/>
      <c r="NZH255" s="3"/>
      <c r="NZI255" s="3"/>
      <c r="NZJ255" s="3"/>
      <c r="NZK255" s="3"/>
      <c r="NZL255" s="3"/>
      <c r="NZM255" s="3"/>
      <c r="NZN255" s="3"/>
      <c r="NZO255" s="3"/>
      <c r="NZP255" s="3"/>
      <c r="NZQ255" s="3"/>
      <c r="NZR255" s="3"/>
      <c r="NZS255" s="3"/>
      <c r="NZT255" s="3"/>
      <c r="NZU255" s="3"/>
      <c r="NZV255" s="3"/>
      <c r="NZW255" s="3"/>
      <c r="NZX255" s="3"/>
      <c r="NZY255" s="3"/>
      <c r="NZZ255" s="3"/>
      <c r="OAA255" s="3"/>
      <c r="OAB255" s="3"/>
      <c r="OAC255" s="3"/>
      <c r="OAD255" s="3"/>
      <c r="OAE255" s="3"/>
      <c r="OAF255" s="3"/>
      <c r="OAG255" s="3"/>
      <c r="OAH255" s="3"/>
      <c r="OAI255" s="3"/>
      <c r="OAJ255" s="3"/>
      <c r="OAK255" s="3"/>
      <c r="OAL255" s="3"/>
      <c r="OAM255" s="3"/>
      <c r="OAN255" s="3"/>
      <c r="OAO255" s="3"/>
      <c r="OAP255" s="3"/>
      <c r="OAQ255" s="3"/>
      <c r="OAR255" s="3"/>
      <c r="OAS255" s="3"/>
      <c r="OAT255" s="3"/>
      <c r="OAU255" s="3"/>
      <c r="OAV255" s="3"/>
      <c r="OAW255" s="3"/>
      <c r="OAX255" s="3"/>
      <c r="OAY255" s="3"/>
      <c r="OAZ255" s="3"/>
      <c r="OBA255" s="3"/>
      <c r="OBB255" s="3"/>
      <c r="OBC255" s="3"/>
      <c r="OBD255" s="3"/>
      <c r="OBE255" s="3"/>
      <c r="OBF255" s="3"/>
      <c r="OBG255" s="3"/>
      <c r="OBH255" s="3"/>
      <c r="OBI255" s="3"/>
      <c r="OBJ255" s="3"/>
      <c r="OBK255" s="3"/>
      <c r="OBL255" s="3"/>
      <c r="OBM255" s="3"/>
      <c r="OBN255" s="3"/>
      <c r="OBO255" s="3"/>
      <c r="OBP255" s="3"/>
      <c r="OBQ255" s="3"/>
      <c r="OBR255" s="3"/>
      <c r="OBS255" s="3"/>
      <c r="OBT255" s="3"/>
      <c r="OBU255" s="3"/>
      <c r="OBV255" s="3"/>
      <c r="OBW255" s="3"/>
      <c r="OBX255" s="3"/>
      <c r="OBY255" s="3"/>
      <c r="OBZ255" s="3"/>
      <c r="OCA255" s="3"/>
      <c r="OCB255" s="3"/>
      <c r="OCC255" s="3"/>
      <c r="OCD255" s="3"/>
      <c r="OCE255" s="3"/>
      <c r="OCF255" s="3"/>
      <c r="OCG255" s="3"/>
      <c r="OCH255" s="3"/>
      <c r="OCI255" s="3"/>
      <c r="OCJ255" s="3"/>
      <c r="OCK255" s="3"/>
      <c r="OCL255" s="3"/>
      <c r="OCM255" s="3"/>
      <c r="OCN255" s="3"/>
      <c r="OCO255" s="3"/>
      <c r="OCP255" s="3"/>
      <c r="OCQ255" s="3"/>
      <c r="OCR255" s="3"/>
      <c r="OCS255" s="3"/>
      <c r="OCT255" s="3"/>
      <c r="OCU255" s="3"/>
      <c r="OCV255" s="3"/>
      <c r="OCW255" s="3"/>
      <c r="OCX255" s="3"/>
      <c r="OCY255" s="3"/>
      <c r="OCZ255" s="3"/>
      <c r="ODA255" s="3"/>
      <c r="ODB255" s="3"/>
      <c r="ODC255" s="3"/>
      <c r="ODD255" s="3"/>
      <c r="ODE255" s="3"/>
      <c r="ODF255" s="3"/>
      <c r="ODG255" s="3"/>
      <c r="ODH255" s="3"/>
      <c r="ODI255" s="3"/>
      <c r="ODJ255" s="3"/>
      <c r="ODK255" s="3"/>
      <c r="ODL255" s="3"/>
      <c r="ODM255" s="3"/>
      <c r="ODN255" s="3"/>
      <c r="ODO255" s="3"/>
      <c r="ODP255" s="3"/>
      <c r="ODQ255" s="3"/>
      <c r="ODR255" s="3"/>
      <c r="ODS255" s="3"/>
      <c r="ODT255" s="3"/>
      <c r="ODU255" s="3"/>
      <c r="ODV255" s="3"/>
      <c r="ODW255" s="3"/>
      <c r="ODX255" s="3"/>
      <c r="ODY255" s="3"/>
      <c r="ODZ255" s="3"/>
      <c r="OEA255" s="3"/>
      <c r="OEB255" s="3"/>
      <c r="OEC255" s="3"/>
      <c r="OED255" s="3"/>
      <c r="OEE255" s="3"/>
      <c r="OEF255" s="3"/>
      <c r="OEG255" s="3"/>
      <c r="OEH255" s="3"/>
      <c r="OEI255" s="3"/>
      <c r="OEJ255" s="3"/>
      <c r="OEK255" s="3"/>
      <c r="OEL255" s="3"/>
      <c r="OEM255" s="3"/>
      <c r="OEN255" s="3"/>
      <c r="OEO255" s="3"/>
      <c r="OEP255" s="3"/>
      <c r="OEQ255" s="3"/>
      <c r="OER255" s="3"/>
      <c r="OES255" s="3"/>
      <c r="OET255" s="3"/>
      <c r="OEU255" s="3"/>
      <c r="OEV255" s="3"/>
      <c r="OEW255" s="3"/>
      <c r="OEX255" s="3"/>
      <c r="OEY255" s="3"/>
      <c r="OEZ255" s="3"/>
      <c r="OFA255" s="3"/>
      <c r="OFB255" s="3"/>
      <c r="OFC255" s="3"/>
      <c r="OFD255" s="3"/>
      <c r="OFE255" s="3"/>
      <c r="OFF255" s="3"/>
      <c r="OFG255" s="3"/>
      <c r="OFH255" s="3"/>
      <c r="OFI255" s="3"/>
      <c r="OFJ255" s="3"/>
      <c r="OFK255" s="3"/>
      <c r="OFL255" s="3"/>
      <c r="OFM255" s="3"/>
      <c r="OFN255" s="3"/>
      <c r="OFO255" s="3"/>
      <c r="OFP255" s="3"/>
      <c r="OFQ255" s="3"/>
      <c r="OFR255" s="3"/>
      <c r="OFS255" s="3"/>
      <c r="OFT255" s="3"/>
      <c r="OFU255" s="3"/>
      <c r="OFV255" s="3"/>
      <c r="OFW255" s="3"/>
      <c r="OFX255" s="3"/>
      <c r="OFY255" s="3"/>
      <c r="OFZ255" s="3"/>
      <c r="OGA255" s="3"/>
      <c r="OGB255" s="3"/>
      <c r="OGC255" s="3"/>
      <c r="OGD255" s="3"/>
      <c r="OGE255" s="3"/>
      <c r="OGF255" s="3"/>
      <c r="OGG255" s="3"/>
      <c r="OGH255" s="3"/>
      <c r="OGI255" s="3"/>
      <c r="OGJ255" s="3"/>
      <c r="OGK255" s="3"/>
      <c r="OGL255" s="3"/>
      <c r="OGM255" s="3"/>
      <c r="OGN255" s="3"/>
      <c r="OGO255" s="3"/>
      <c r="OGP255" s="3"/>
      <c r="OGQ255" s="3"/>
      <c r="OGR255" s="3"/>
      <c r="OGS255" s="3"/>
      <c r="OGT255" s="3"/>
      <c r="OGU255" s="3"/>
      <c r="OGV255" s="3"/>
      <c r="OGW255" s="3"/>
      <c r="OGX255" s="3"/>
      <c r="OGY255" s="3"/>
      <c r="OGZ255" s="3"/>
      <c r="OHA255" s="3"/>
      <c r="OHB255" s="3"/>
      <c r="OHC255" s="3"/>
      <c r="OHD255" s="3"/>
      <c r="OHE255" s="3"/>
      <c r="OHF255" s="3"/>
      <c r="OHG255" s="3"/>
      <c r="OHH255" s="3"/>
      <c r="OHI255" s="3"/>
      <c r="OHJ255" s="3"/>
      <c r="OHK255" s="3"/>
      <c r="OHL255" s="3"/>
      <c r="OHM255" s="3"/>
      <c r="OHN255" s="3"/>
      <c r="OHO255" s="3"/>
      <c r="OHP255" s="3"/>
      <c r="OHQ255" s="3"/>
      <c r="OHR255" s="3"/>
      <c r="OHS255" s="3"/>
      <c r="OHT255" s="3"/>
      <c r="OHU255" s="3"/>
      <c r="OHV255" s="3"/>
      <c r="OHW255" s="3"/>
      <c r="OHX255" s="3"/>
      <c r="OHY255" s="3"/>
      <c r="OHZ255" s="3"/>
      <c r="OIA255" s="3"/>
      <c r="OIB255" s="3"/>
      <c r="OIC255" s="3"/>
      <c r="OID255" s="3"/>
      <c r="OIE255" s="3"/>
      <c r="OIF255" s="3"/>
      <c r="OIG255" s="3"/>
      <c r="OIH255" s="3"/>
      <c r="OII255" s="3"/>
      <c r="OIJ255" s="3"/>
      <c r="OIK255" s="3"/>
      <c r="OIL255" s="3"/>
      <c r="OIM255" s="3"/>
      <c r="OIN255" s="3"/>
      <c r="OIO255" s="3"/>
      <c r="OIP255" s="3"/>
      <c r="OIQ255" s="3"/>
      <c r="OIR255" s="3"/>
      <c r="OIS255" s="3"/>
      <c r="OIT255" s="3"/>
      <c r="OIU255" s="3"/>
      <c r="OIV255" s="3"/>
      <c r="OIW255" s="3"/>
      <c r="OIX255" s="3"/>
      <c r="OIY255" s="3"/>
      <c r="OIZ255" s="3"/>
      <c r="OJA255" s="3"/>
      <c r="OJB255" s="3"/>
      <c r="OJC255" s="3"/>
      <c r="OJD255" s="3"/>
      <c r="OJE255" s="3"/>
      <c r="OJF255" s="3"/>
      <c r="OJG255" s="3"/>
      <c r="OJH255" s="3"/>
      <c r="OJI255" s="3"/>
      <c r="OJJ255" s="3"/>
      <c r="OJK255" s="3"/>
      <c r="OJL255" s="3"/>
      <c r="OJM255" s="3"/>
      <c r="OJN255" s="3"/>
      <c r="OJO255" s="3"/>
      <c r="OJP255" s="3"/>
      <c r="OJQ255" s="3"/>
      <c r="OJR255" s="3"/>
      <c r="OJS255" s="3"/>
      <c r="OJT255" s="3"/>
      <c r="OJU255" s="3"/>
      <c r="OJV255" s="3"/>
      <c r="OJW255" s="3"/>
      <c r="OJX255" s="3"/>
      <c r="OJY255" s="3"/>
      <c r="OJZ255" s="3"/>
      <c r="OKA255" s="3"/>
      <c r="OKB255" s="3"/>
      <c r="OKC255" s="3"/>
      <c r="OKD255" s="3"/>
      <c r="OKE255" s="3"/>
      <c r="OKF255" s="3"/>
      <c r="OKG255" s="3"/>
      <c r="OKH255" s="3"/>
      <c r="OKI255" s="3"/>
      <c r="OKJ255" s="3"/>
      <c r="OKK255" s="3"/>
      <c r="OKL255" s="3"/>
      <c r="OKM255" s="3"/>
      <c r="OKN255" s="3"/>
      <c r="OKO255" s="3"/>
      <c r="OKP255" s="3"/>
      <c r="OKQ255" s="3"/>
      <c r="OKR255" s="3"/>
      <c r="OKS255" s="3"/>
      <c r="OKT255" s="3"/>
      <c r="OKU255" s="3"/>
      <c r="OKV255" s="3"/>
      <c r="OKW255" s="3"/>
      <c r="OKX255" s="3"/>
      <c r="OKY255" s="3"/>
      <c r="OKZ255" s="3"/>
      <c r="OLA255" s="3"/>
      <c r="OLB255" s="3"/>
      <c r="OLC255" s="3"/>
      <c r="OLD255" s="3"/>
      <c r="OLE255" s="3"/>
      <c r="OLF255" s="3"/>
      <c r="OLG255" s="3"/>
      <c r="OLH255" s="3"/>
      <c r="OLI255" s="3"/>
      <c r="OLJ255" s="3"/>
      <c r="OLK255" s="3"/>
      <c r="OLL255" s="3"/>
      <c r="OLM255" s="3"/>
      <c r="OLN255" s="3"/>
      <c r="OLO255" s="3"/>
      <c r="OLP255" s="3"/>
      <c r="OLQ255" s="3"/>
      <c r="OLR255" s="3"/>
      <c r="OLS255" s="3"/>
      <c r="OLT255" s="3"/>
      <c r="OLU255" s="3"/>
      <c r="OLV255" s="3"/>
      <c r="OLW255" s="3"/>
      <c r="OLX255" s="3"/>
      <c r="OLY255" s="3"/>
      <c r="OLZ255" s="3"/>
      <c r="OMA255" s="3"/>
      <c r="OMB255" s="3"/>
      <c r="OMC255" s="3"/>
      <c r="OMD255" s="3"/>
      <c r="OME255" s="3"/>
      <c r="OMF255" s="3"/>
      <c r="OMG255" s="3"/>
      <c r="OMH255" s="3"/>
      <c r="OMI255" s="3"/>
      <c r="OMJ255" s="3"/>
      <c r="OMK255" s="3"/>
      <c r="OML255" s="3"/>
      <c r="OMM255" s="3"/>
      <c r="OMN255" s="3"/>
      <c r="OMO255" s="3"/>
      <c r="OMP255" s="3"/>
      <c r="OMQ255" s="3"/>
      <c r="OMR255" s="3"/>
      <c r="OMS255" s="3"/>
      <c r="OMT255" s="3"/>
      <c r="OMU255" s="3"/>
      <c r="OMV255" s="3"/>
      <c r="OMW255" s="3"/>
      <c r="OMX255" s="3"/>
      <c r="OMY255" s="3"/>
      <c r="OMZ255" s="3"/>
      <c r="ONA255" s="3"/>
      <c r="ONB255" s="3"/>
      <c r="ONC255" s="3"/>
      <c r="OND255" s="3"/>
      <c r="ONE255" s="3"/>
      <c r="ONF255" s="3"/>
      <c r="ONG255" s="3"/>
      <c r="ONH255" s="3"/>
      <c r="ONI255" s="3"/>
      <c r="ONJ255" s="3"/>
      <c r="ONK255" s="3"/>
      <c r="ONL255" s="3"/>
      <c r="ONM255" s="3"/>
      <c r="ONN255" s="3"/>
      <c r="ONO255" s="3"/>
      <c r="ONP255" s="3"/>
      <c r="ONQ255" s="3"/>
      <c r="ONR255" s="3"/>
      <c r="ONS255" s="3"/>
      <c r="ONT255" s="3"/>
      <c r="ONU255" s="3"/>
      <c r="ONV255" s="3"/>
      <c r="ONW255" s="3"/>
      <c r="ONX255" s="3"/>
      <c r="ONY255" s="3"/>
      <c r="ONZ255" s="3"/>
      <c r="OOA255" s="3"/>
      <c r="OOB255" s="3"/>
      <c r="OOC255" s="3"/>
      <c r="OOD255" s="3"/>
      <c r="OOE255" s="3"/>
      <c r="OOF255" s="3"/>
      <c r="OOG255" s="3"/>
      <c r="OOH255" s="3"/>
      <c r="OOI255" s="3"/>
      <c r="OOJ255" s="3"/>
      <c r="OOK255" s="3"/>
      <c r="OOL255" s="3"/>
      <c r="OOM255" s="3"/>
      <c r="OON255" s="3"/>
      <c r="OOO255" s="3"/>
      <c r="OOP255" s="3"/>
      <c r="OOQ255" s="3"/>
      <c r="OOR255" s="3"/>
      <c r="OOS255" s="3"/>
      <c r="OOT255" s="3"/>
      <c r="OOU255" s="3"/>
      <c r="OOV255" s="3"/>
      <c r="OOW255" s="3"/>
      <c r="OOX255" s="3"/>
      <c r="OOY255" s="3"/>
      <c r="OOZ255" s="3"/>
      <c r="OPA255" s="3"/>
      <c r="OPB255" s="3"/>
      <c r="OPC255" s="3"/>
      <c r="OPD255" s="3"/>
      <c r="OPE255" s="3"/>
      <c r="OPF255" s="3"/>
      <c r="OPG255" s="3"/>
      <c r="OPH255" s="3"/>
      <c r="OPI255" s="3"/>
      <c r="OPJ255" s="3"/>
      <c r="OPK255" s="3"/>
      <c r="OPL255" s="3"/>
      <c r="OPM255" s="3"/>
      <c r="OPN255" s="3"/>
      <c r="OPO255" s="3"/>
      <c r="OPP255" s="3"/>
      <c r="OPQ255" s="3"/>
      <c r="OPR255" s="3"/>
      <c r="OPS255" s="3"/>
      <c r="OPT255" s="3"/>
      <c r="OPU255" s="3"/>
      <c r="OPV255" s="3"/>
      <c r="OPW255" s="3"/>
      <c r="OPX255" s="3"/>
      <c r="OPY255" s="3"/>
      <c r="OPZ255" s="3"/>
      <c r="OQA255" s="3"/>
      <c r="OQB255" s="3"/>
      <c r="OQC255" s="3"/>
      <c r="OQD255" s="3"/>
      <c r="OQE255" s="3"/>
      <c r="OQF255" s="3"/>
      <c r="OQG255" s="3"/>
      <c r="OQH255" s="3"/>
      <c r="OQI255" s="3"/>
      <c r="OQJ255" s="3"/>
      <c r="OQK255" s="3"/>
      <c r="OQL255" s="3"/>
      <c r="OQM255" s="3"/>
      <c r="OQN255" s="3"/>
      <c r="OQO255" s="3"/>
      <c r="OQP255" s="3"/>
      <c r="OQQ255" s="3"/>
      <c r="OQR255" s="3"/>
      <c r="OQS255" s="3"/>
      <c r="OQT255" s="3"/>
      <c r="OQU255" s="3"/>
      <c r="OQV255" s="3"/>
      <c r="OQW255" s="3"/>
      <c r="OQX255" s="3"/>
      <c r="OQY255" s="3"/>
      <c r="OQZ255" s="3"/>
      <c r="ORA255" s="3"/>
      <c r="ORB255" s="3"/>
      <c r="ORC255" s="3"/>
      <c r="ORD255" s="3"/>
      <c r="ORE255" s="3"/>
      <c r="ORF255" s="3"/>
      <c r="ORG255" s="3"/>
      <c r="ORH255" s="3"/>
      <c r="ORI255" s="3"/>
      <c r="ORJ255" s="3"/>
      <c r="ORK255" s="3"/>
      <c r="ORL255" s="3"/>
      <c r="ORM255" s="3"/>
      <c r="ORN255" s="3"/>
      <c r="ORO255" s="3"/>
      <c r="ORP255" s="3"/>
      <c r="ORQ255" s="3"/>
      <c r="ORR255" s="3"/>
      <c r="ORS255" s="3"/>
      <c r="ORT255" s="3"/>
      <c r="ORU255" s="3"/>
      <c r="ORV255" s="3"/>
      <c r="ORW255" s="3"/>
      <c r="ORX255" s="3"/>
      <c r="ORY255" s="3"/>
      <c r="ORZ255" s="3"/>
      <c r="OSA255" s="3"/>
      <c r="OSB255" s="3"/>
      <c r="OSC255" s="3"/>
      <c r="OSD255" s="3"/>
      <c r="OSE255" s="3"/>
      <c r="OSF255" s="3"/>
      <c r="OSG255" s="3"/>
      <c r="OSH255" s="3"/>
      <c r="OSI255" s="3"/>
      <c r="OSJ255" s="3"/>
      <c r="OSK255" s="3"/>
      <c r="OSL255" s="3"/>
      <c r="OSM255" s="3"/>
      <c r="OSN255" s="3"/>
      <c r="OSO255" s="3"/>
      <c r="OSP255" s="3"/>
      <c r="OSQ255" s="3"/>
      <c r="OSR255" s="3"/>
      <c r="OSS255" s="3"/>
      <c r="OST255" s="3"/>
      <c r="OSU255" s="3"/>
      <c r="OSV255" s="3"/>
      <c r="OSW255" s="3"/>
      <c r="OSX255" s="3"/>
      <c r="OSY255" s="3"/>
      <c r="OSZ255" s="3"/>
      <c r="OTA255" s="3"/>
      <c r="OTB255" s="3"/>
      <c r="OTC255" s="3"/>
      <c r="OTD255" s="3"/>
      <c r="OTE255" s="3"/>
      <c r="OTF255" s="3"/>
      <c r="OTG255" s="3"/>
      <c r="OTH255" s="3"/>
      <c r="OTI255" s="3"/>
      <c r="OTJ255" s="3"/>
      <c r="OTK255" s="3"/>
      <c r="OTL255" s="3"/>
      <c r="OTM255" s="3"/>
      <c r="OTN255" s="3"/>
      <c r="OTO255" s="3"/>
      <c r="OTP255" s="3"/>
      <c r="OTQ255" s="3"/>
      <c r="OTR255" s="3"/>
      <c r="OTS255" s="3"/>
      <c r="OTT255" s="3"/>
      <c r="OTU255" s="3"/>
      <c r="OTV255" s="3"/>
      <c r="OTW255" s="3"/>
      <c r="OTX255" s="3"/>
      <c r="OTY255" s="3"/>
      <c r="OTZ255" s="3"/>
      <c r="OUA255" s="3"/>
      <c r="OUB255" s="3"/>
      <c r="OUC255" s="3"/>
      <c r="OUD255" s="3"/>
      <c r="OUE255" s="3"/>
      <c r="OUF255" s="3"/>
      <c r="OUG255" s="3"/>
      <c r="OUH255" s="3"/>
      <c r="OUI255" s="3"/>
      <c r="OUJ255" s="3"/>
      <c r="OUK255" s="3"/>
      <c r="OUL255" s="3"/>
      <c r="OUM255" s="3"/>
      <c r="OUN255" s="3"/>
      <c r="OUO255" s="3"/>
      <c r="OUP255" s="3"/>
      <c r="OUQ255" s="3"/>
      <c r="OUR255" s="3"/>
      <c r="OUS255" s="3"/>
      <c r="OUT255" s="3"/>
      <c r="OUU255" s="3"/>
      <c r="OUV255" s="3"/>
      <c r="OUW255" s="3"/>
      <c r="OUX255" s="3"/>
      <c r="OUY255" s="3"/>
      <c r="OUZ255" s="3"/>
      <c r="OVA255" s="3"/>
      <c r="OVB255" s="3"/>
      <c r="OVC255" s="3"/>
      <c r="OVD255" s="3"/>
      <c r="OVE255" s="3"/>
      <c r="OVF255" s="3"/>
      <c r="OVG255" s="3"/>
      <c r="OVH255" s="3"/>
      <c r="OVI255" s="3"/>
      <c r="OVJ255" s="3"/>
      <c r="OVK255" s="3"/>
      <c r="OVL255" s="3"/>
      <c r="OVM255" s="3"/>
      <c r="OVN255" s="3"/>
      <c r="OVO255" s="3"/>
      <c r="OVP255" s="3"/>
      <c r="OVQ255" s="3"/>
      <c r="OVR255" s="3"/>
      <c r="OVS255" s="3"/>
      <c r="OVT255" s="3"/>
      <c r="OVU255" s="3"/>
      <c r="OVV255" s="3"/>
      <c r="OVW255" s="3"/>
      <c r="OVX255" s="3"/>
      <c r="OVY255" s="3"/>
      <c r="OVZ255" s="3"/>
      <c r="OWA255" s="3"/>
      <c r="OWB255" s="3"/>
      <c r="OWC255" s="3"/>
      <c r="OWD255" s="3"/>
      <c r="OWE255" s="3"/>
      <c r="OWF255" s="3"/>
      <c r="OWG255" s="3"/>
      <c r="OWH255" s="3"/>
      <c r="OWI255" s="3"/>
      <c r="OWJ255" s="3"/>
      <c r="OWK255" s="3"/>
      <c r="OWL255" s="3"/>
      <c r="OWM255" s="3"/>
      <c r="OWN255" s="3"/>
      <c r="OWO255" s="3"/>
      <c r="OWP255" s="3"/>
      <c r="OWQ255" s="3"/>
      <c r="OWR255" s="3"/>
      <c r="OWS255" s="3"/>
      <c r="OWT255" s="3"/>
      <c r="OWU255" s="3"/>
      <c r="OWV255" s="3"/>
      <c r="OWW255" s="3"/>
      <c r="OWX255" s="3"/>
      <c r="OWY255" s="3"/>
      <c r="OWZ255" s="3"/>
      <c r="OXA255" s="3"/>
      <c r="OXB255" s="3"/>
      <c r="OXC255" s="3"/>
      <c r="OXD255" s="3"/>
      <c r="OXE255" s="3"/>
      <c r="OXF255" s="3"/>
      <c r="OXG255" s="3"/>
      <c r="OXH255" s="3"/>
      <c r="OXI255" s="3"/>
      <c r="OXJ255" s="3"/>
      <c r="OXK255" s="3"/>
      <c r="OXL255" s="3"/>
      <c r="OXM255" s="3"/>
      <c r="OXN255" s="3"/>
      <c r="OXO255" s="3"/>
      <c r="OXP255" s="3"/>
      <c r="OXQ255" s="3"/>
      <c r="OXR255" s="3"/>
      <c r="OXS255" s="3"/>
      <c r="OXT255" s="3"/>
      <c r="OXU255" s="3"/>
      <c r="OXV255" s="3"/>
      <c r="OXW255" s="3"/>
      <c r="OXX255" s="3"/>
      <c r="OXY255" s="3"/>
      <c r="OXZ255" s="3"/>
      <c r="OYA255" s="3"/>
      <c r="OYB255" s="3"/>
      <c r="OYC255" s="3"/>
      <c r="OYD255" s="3"/>
      <c r="OYE255" s="3"/>
      <c r="OYF255" s="3"/>
      <c r="OYG255" s="3"/>
      <c r="OYH255" s="3"/>
      <c r="OYI255" s="3"/>
      <c r="OYJ255" s="3"/>
      <c r="OYK255" s="3"/>
      <c r="OYL255" s="3"/>
      <c r="OYM255" s="3"/>
      <c r="OYN255" s="3"/>
      <c r="OYO255" s="3"/>
      <c r="OYP255" s="3"/>
      <c r="OYQ255" s="3"/>
      <c r="OYR255" s="3"/>
      <c r="OYS255" s="3"/>
      <c r="OYT255" s="3"/>
      <c r="OYU255" s="3"/>
      <c r="OYV255" s="3"/>
      <c r="OYW255" s="3"/>
      <c r="OYX255" s="3"/>
      <c r="OYY255" s="3"/>
      <c r="OYZ255" s="3"/>
      <c r="OZA255" s="3"/>
      <c r="OZB255" s="3"/>
      <c r="OZC255" s="3"/>
      <c r="OZD255" s="3"/>
      <c r="OZE255" s="3"/>
      <c r="OZF255" s="3"/>
      <c r="OZG255" s="3"/>
      <c r="OZH255" s="3"/>
      <c r="OZI255" s="3"/>
      <c r="OZJ255" s="3"/>
      <c r="OZK255" s="3"/>
      <c r="OZL255" s="3"/>
      <c r="OZM255" s="3"/>
      <c r="OZN255" s="3"/>
      <c r="OZO255" s="3"/>
      <c r="OZP255" s="3"/>
      <c r="OZQ255" s="3"/>
      <c r="OZR255" s="3"/>
      <c r="OZS255" s="3"/>
      <c r="OZT255" s="3"/>
      <c r="OZU255" s="3"/>
      <c r="OZV255" s="3"/>
      <c r="OZW255" s="3"/>
      <c r="OZX255" s="3"/>
      <c r="OZY255" s="3"/>
      <c r="OZZ255" s="3"/>
      <c r="PAA255" s="3"/>
      <c r="PAB255" s="3"/>
      <c r="PAC255" s="3"/>
      <c r="PAD255" s="3"/>
      <c r="PAE255" s="3"/>
      <c r="PAF255" s="3"/>
      <c r="PAG255" s="3"/>
      <c r="PAH255" s="3"/>
      <c r="PAI255" s="3"/>
      <c r="PAJ255" s="3"/>
      <c r="PAK255" s="3"/>
      <c r="PAL255" s="3"/>
      <c r="PAM255" s="3"/>
      <c r="PAN255" s="3"/>
      <c r="PAO255" s="3"/>
      <c r="PAP255" s="3"/>
      <c r="PAQ255" s="3"/>
      <c r="PAR255" s="3"/>
      <c r="PAS255" s="3"/>
      <c r="PAT255" s="3"/>
      <c r="PAU255" s="3"/>
      <c r="PAV255" s="3"/>
      <c r="PAW255" s="3"/>
      <c r="PAX255" s="3"/>
      <c r="PAY255" s="3"/>
      <c r="PAZ255" s="3"/>
      <c r="PBA255" s="3"/>
      <c r="PBB255" s="3"/>
      <c r="PBC255" s="3"/>
      <c r="PBD255" s="3"/>
      <c r="PBE255" s="3"/>
      <c r="PBF255" s="3"/>
      <c r="PBG255" s="3"/>
      <c r="PBH255" s="3"/>
      <c r="PBI255" s="3"/>
      <c r="PBJ255" s="3"/>
      <c r="PBK255" s="3"/>
      <c r="PBL255" s="3"/>
      <c r="PBM255" s="3"/>
      <c r="PBN255" s="3"/>
      <c r="PBO255" s="3"/>
      <c r="PBP255" s="3"/>
      <c r="PBQ255" s="3"/>
      <c r="PBR255" s="3"/>
      <c r="PBS255" s="3"/>
      <c r="PBT255" s="3"/>
      <c r="PBU255" s="3"/>
      <c r="PBV255" s="3"/>
      <c r="PBW255" s="3"/>
      <c r="PBX255" s="3"/>
      <c r="PBY255" s="3"/>
      <c r="PBZ255" s="3"/>
      <c r="PCA255" s="3"/>
      <c r="PCB255" s="3"/>
      <c r="PCC255" s="3"/>
      <c r="PCD255" s="3"/>
      <c r="PCE255" s="3"/>
      <c r="PCF255" s="3"/>
      <c r="PCG255" s="3"/>
      <c r="PCH255" s="3"/>
      <c r="PCI255" s="3"/>
      <c r="PCJ255" s="3"/>
      <c r="PCK255" s="3"/>
      <c r="PCL255" s="3"/>
      <c r="PCM255" s="3"/>
      <c r="PCN255" s="3"/>
      <c r="PCO255" s="3"/>
      <c r="PCP255" s="3"/>
      <c r="PCQ255" s="3"/>
      <c r="PCR255" s="3"/>
      <c r="PCS255" s="3"/>
      <c r="PCT255" s="3"/>
      <c r="PCU255" s="3"/>
      <c r="PCV255" s="3"/>
      <c r="PCW255" s="3"/>
      <c r="PCX255" s="3"/>
      <c r="PCY255" s="3"/>
      <c r="PCZ255" s="3"/>
      <c r="PDA255" s="3"/>
      <c r="PDB255" s="3"/>
      <c r="PDC255" s="3"/>
      <c r="PDD255" s="3"/>
      <c r="PDE255" s="3"/>
      <c r="PDF255" s="3"/>
      <c r="PDG255" s="3"/>
      <c r="PDH255" s="3"/>
      <c r="PDI255" s="3"/>
      <c r="PDJ255" s="3"/>
      <c r="PDK255" s="3"/>
      <c r="PDL255" s="3"/>
      <c r="PDM255" s="3"/>
      <c r="PDN255" s="3"/>
      <c r="PDO255" s="3"/>
      <c r="PDP255" s="3"/>
      <c r="PDQ255" s="3"/>
      <c r="PDR255" s="3"/>
      <c r="PDS255" s="3"/>
      <c r="PDT255" s="3"/>
      <c r="PDU255" s="3"/>
      <c r="PDV255" s="3"/>
      <c r="PDW255" s="3"/>
      <c r="PDX255" s="3"/>
      <c r="PDY255" s="3"/>
      <c r="PDZ255" s="3"/>
      <c r="PEA255" s="3"/>
      <c r="PEB255" s="3"/>
      <c r="PEC255" s="3"/>
      <c r="PED255" s="3"/>
      <c r="PEE255" s="3"/>
      <c r="PEF255" s="3"/>
      <c r="PEG255" s="3"/>
      <c r="PEH255" s="3"/>
      <c r="PEI255" s="3"/>
      <c r="PEJ255" s="3"/>
      <c r="PEK255" s="3"/>
      <c r="PEL255" s="3"/>
      <c r="PEM255" s="3"/>
      <c r="PEN255" s="3"/>
      <c r="PEO255" s="3"/>
      <c r="PEP255" s="3"/>
      <c r="PEQ255" s="3"/>
      <c r="PER255" s="3"/>
      <c r="PES255" s="3"/>
      <c r="PET255" s="3"/>
      <c r="PEU255" s="3"/>
      <c r="PEV255" s="3"/>
      <c r="PEW255" s="3"/>
      <c r="PEX255" s="3"/>
      <c r="PEY255" s="3"/>
      <c r="PEZ255" s="3"/>
      <c r="PFA255" s="3"/>
      <c r="PFB255" s="3"/>
      <c r="PFC255" s="3"/>
      <c r="PFD255" s="3"/>
      <c r="PFE255" s="3"/>
      <c r="PFF255" s="3"/>
      <c r="PFG255" s="3"/>
      <c r="PFH255" s="3"/>
      <c r="PFI255" s="3"/>
      <c r="PFJ255" s="3"/>
      <c r="PFK255" s="3"/>
      <c r="PFL255" s="3"/>
      <c r="PFM255" s="3"/>
      <c r="PFN255" s="3"/>
      <c r="PFO255" s="3"/>
      <c r="PFP255" s="3"/>
      <c r="PFQ255" s="3"/>
      <c r="PFR255" s="3"/>
      <c r="PFS255" s="3"/>
      <c r="PFT255" s="3"/>
      <c r="PFU255" s="3"/>
      <c r="PFV255" s="3"/>
      <c r="PFW255" s="3"/>
      <c r="PFX255" s="3"/>
      <c r="PFY255" s="3"/>
      <c r="PFZ255" s="3"/>
      <c r="PGA255" s="3"/>
      <c r="PGB255" s="3"/>
      <c r="PGC255" s="3"/>
      <c r="PGD255" s="3"/>
      <c r="PGE255" s="3"/>
      <c r="PGF255" s="3"/>
      <c r="PGG255" s="3"/>
      <c r="PGH255" s="3"/>
      <c r="PGI255" s="3"/>
      <c r="PGJ255" s="3"/>
      <c r="PGK255" s="3"/>
      <c r="PGL255" s="3"/>
      <c r="PGM255" s="3"/>
      <c r="PGN255" s="3"/>
      <c r="PGO255" s="3"/>
      <c r="PGP255" s="3"/>
      <c r="PGQ255" s="3"/>
      <c r="PGR255" s="3"/>
      <c r="PGS255" s="3"/>
      <c r="PGT255" s="3"/>
      <c r="PGU255" s="3"/>
      <c r="PGV255" s="3"/>
      <c r="PGW255" s="3"/>
      <c r="PGX255" s="3"/>
      <c r="PGY255" s="3"/>
      <c r="PGZ255" s="3"/>
      <c r="PHA255" s="3"/>
      <c r="PHB255" s="3"/>
      <c r="PHC255" s="3"/>
      <c r="PHD255" s="3"/>
      <c r="PHE255" s="3"/>
      <c r="PHF255" s="3"/>
      <c r="PHG255" s="3"/>
      <c r="PHH255" s="3"/>
      <c r="PHI255" s="3"/>
      <c r="PHJ255" s="3"/>
      <c r="PHK255" s="3"/>
      <c r="PHL255" s="3"/>
      <c r="PHM255" s="3"/>
      <c r="PHN255" s="3"/>
      <c r="PHO255" s="3"/>
      <c r="PHP255" s="3"/>
      <c r="PHQ255" s="3"/>
      <c r="PHR255" s="3"/>
      <c r="PHS255" s="3"/>
      <c r="PHT255" s="3"/>
      <c r="PHU255" s="3"/>
      <c r="PHV255" s="3"/>
      <c r="PHW255" s="3"/>
      <c r="PHX255" s="3"/>
      <c r="PHY255" s="3"/>
      <c r="PHZ255" s="3"/>
      <c r="PIA255" s="3"/>
      <c r="PIB255" s="3"/>
      <c r="PIC255" s="3"/>
      <c r="PID255" s="3"/>
      <c r="PIE255" s="3"/>
      <c r="PIF255" s="3"/>
      <c r="PIG255" s="3"/>
      <c r="PIH255" s="3"/>
      <c r="PII255" s="3"/>
      <c r="PIJ255" s="3"/>
      <c r="PIK255" s="3"/>
      <c r="PIL255" s="3"/>
      <c r="PIM255" s="3"/>
      <c r="PIN255" s="3"/>
      <c r="PIO255" s="3"/>
      <c r="PIP255" s="3"/>
      <c r="PIQ255" s="3"/>
      <c r="PIR255" s="3"/>
      <c r="PIS255" s="3"/>
      <c r="PIT255" s="3"/>
      <c r="PIU255" s="3"/>
      <c r="PIV255" s="3"/>
      <c r="PIW255" s="3"/>
      <c r="PIX255" s="3"/>
      <c r="PIY255" s="3"/>
      <c r="PIZ255" s="3"/>
      <c r="PJA255" s="3"/>
      <c r="PJB255" s="3"/>
      <c r="PJC255" s="3"/>
      <c r="PJD255" s="3"/>
      <c r="PJE255" s="3"/>
      <c r="PJF255" s="3"/>
      <c r="PJG255" s="3"/>
      <c r="PJH255" s="3"/>
      <c r="PJI255" s="3"/>
      <c r="PJJ255" s="3"/>
      <c r="PJK255" s="3"/>
      <c r="PJL255" s="3"/>
      <c r="PJM255" s="3"/>
      <c r="PJN255" s="3"/>
      <c r="PJO255" s="3"/>
      <c r="PJP255" s="3"/>
      <c r="PJQ255" s="3"/>
      <c r="PJR255" s="3"/>
      <c r="PJS255" s="3"/>
      <c r="PJT255" s="3"/>
      <c r="PJU255" s="3"/>
      <c r="PJV255" s="3"/>
      <c r="PJW255" s="3"/>
      <c r="PJX255" s="3"/>
      <c r="PJY255" s="3"/>
      <c r="PJZ255" s="3"/>
      <c r="PKA255" s="3"/>
      <c r="PKB255" s="3"/>
      <c r="PKC255" s="3"/>
      <c r="PKD255" s="3"/>
      <c r="PKE255" s="3"/>
      <c r="PKF255" s="3"/>
      <c r="PKG255" s="3"/>
      <c r="PKH255" s="3"/>
      <c r="PKI255" s="3"/>
      <c r="PKJ255" s="3"/>
      <c r="PKK255" s="3"/>
      <c r="PKL255" s="3"/>
      <c r="PKM255" s="3"/>
      <c r="PKN255" s="3"/>
      <c r="PKO255" s="3"/>
      <c r="PKP255" s="3"/>
      <c r="PKQ255" s="3"/>
      <c r="PKR255" s="3"/>
      <c r="PKS255" s="3"/>
      <c r="PKT255" s="3"/>
      <c r="PKU255" s="3"/>
      <c r="PKV255" s="3"/>
      <c r="PKW255" s="3"/>
      <c r="PKX255" s="3"/>
      <c r="PKY255" s="3"/>
      <c r="PKZ255" s="3"/>
      <c r="PLA255" s="3"/>
      <c r="PLB255" s="3"/>
      <c r="PLC255" s="3"/>
      <c r="PLD255" s="3"/>
      <c r="PLE255" s="3"/>
      <c r="PLF255" s="3"/>
      <c r="PLG255" s="3"/>
      <c r="PLH255" s="3"/>
      <c r="PLI255" s="3"/>
      <c r="PLJ255" s="3"/>
      <c r="PLK255" s="3"/>
      <c r="PLL255" s="3"/>
      <c r="PLM255" s="3"/>
      <c r="PLN255" s="3"/>
      <c r="PLO255" s="3"/>
      <c r="PLP255" s="3"/>
      <c r="PLQ255" s="3"/>
      <c r="PLR255" s="3"/>
      <c r="PLS255" s="3"/>
      <c r="PLT255" s="3"/>
      <c r="PLU255" s="3"/>
      <c r="PLV255" s="3"/>
      <c r="PLW255" s="3"/>
      <c r="PLX255" s="3"/>
      <c r="PLY255" s="3"/>
      <c r="PLZ255" s="3"/>
      <c r="PMA255" s="3"/>
      <c r="PMB255" s="3"/>
      <c r="PMC255" s="3"/>
      <c r="PMD255" s="3"/>
      <c r="PME255" s="3"/>
      <c r="PMF255" s="3"/>
      <c r="PMG255" s="3"/>
      <c r="PMH255" s="3"/>
      <c r="PMI255" s="3"/>
      <c r="PMJ255" s="3"/>
      <c r="PMK255" s="3"/>
      <c r="PML255" s="3"/>
      <c r="PMM255" s="3"/>
      <c r="PMN255" s="3"/>
      <c r="PMO255" s="3"/>
      <c r="PMP255" s="3"/>
      <c r="PMQ255" s="3"/>
      <c r="PMR255" s="3"/>
      <c r="PMS255" s="3"/>
      <c r="PMT255" s="3"/>
      <c r="PMU255" s="3"/>
      <c r="PMV255" s="3"/>
      <c r="PMW255" s="3"/>
      <c r="PMX255" s="3"/>
      <c r="PMY255" s="3"/>
      <c r="PMZ255" s="3"/>
      <c r="PNA255" s="3"/>
      <c r="PNB255" s="3"/>
      <c r="PNC255" s="3"/>
      <c r="PND255" s="3"/>
      <c r="PNE255" s="3"/>
      <c r="PNF255" s="3"/>
      <c r="PNG255" s="3"/>
      <c r="PNH255" s="3"/>
      <c r="PNI255" s="3"/>
      <c r="PNJ255" s="3"/>
      <c r="PNK255" s="3"/>
      <c r="PNL255" s="3"/>
      <c r="PNM255" s="3"/>
      <c r="PNN255" s="3"/>
      <c r="PNO255" s="3"/>
      <c r="PNP255" s="3"/>
      <c r="PNQ255" s="3"/>
      <c r="PNR255" s="3"/>
      <c r="PNS255" s="3"/>
      <c r="PNT255" s="3"/>
      <c r="PNU255" s="3"/>
      <c r="PNV255" s="3"/>
      <c r="PNW255" s="3"/>
      <c r="PNX255" s="3"/>
      <c r="PNY255" s="3"/>
      <c r="PNZ255" s="3"/>
      <c r="POA255" s="3"/>
      <c r="POB255" s="3"/>
      <c r="POC255" s="3"/>
      <c r="POD255" s="3"/>
      <c r="POE255" s="3"/>
      <c r="POF255" s="3"/>
      <c r="POG255" s="3"/>
      <c r="POH255" s="3"/>
      <c r="POI255" s="3"/>
      <c r="POJ255" s="3"/>
      <c r="POK255" s="3"/>
      <c r="POL255" s="3"/>
      <c r="POM255" s="3"/>
      <c r="PON255" s="3"/>
      <c r="POO255" s="3"/>
      <c r="POP255" s="3"/>
      <c r="POQ255" s="3"/>
      <c r="POR255" s="3"/>
      <c r="POS255" s="3"/>
      <c r="POT255" s="3"/>
      <c r="POU255" s="3"/>
      <c r="POV255" s="3"/>
      <c r="POW255" s="3"/>
      <c r="POX255" s="3"/>
      <c r="POY255" s="3"/>
      <c r="POZ255" s="3"/>
      <c r="PPA255" s="3"/>
      <c r="PPB255" s="3"/>
      <c r="PPC255" s="3"/>
      <c r="PPD255" s="3"/>
      <c r="PPE255" s="3"/>
      <c r="PPF255" s="3"/>
      <c r="PPG255" s="3"/>
      <c r="PPH255" s="3"/>
      <c r="PPI255" s="3"/>
      <c r="PPJ255" s="3"/>
      <c r="PPK255" s="3"/>
      <c r="PPL255" s="3"/>
      <c r="PPM255" s="3"/>
      <c r="PPN255" s="3"/>
      <c r="PPO255" s="3"/>
      <c r="PPP255" s="3"/>
      <c r="PPQ255" s="3"/>
      <c r="PPR255" s="3"/>
      <c r="PPS255" s="3"/>
      <c r="PPT255" s="3"/>
      <c r="PPU255" s="3"/>
      <c r="PPV255" s="3"/>
      <c r="PPW255" s="3"/>
      <c r="PPX255" s="3"/>
      <c r="PPY255" s="3"/>
      <c r="PPZ255" s="3"/>
      <c r="PQA255" s="3"/>
      <c r="PQB255" s="3"/>
      <c r="PQC255" s="3"/>
      <c r="PQD255" s="3"/>
      <c r="PQE255" s="3"/>
      <c r="PQF255" s="3"/>
      <c r="PQG255" s="3"/>
      <c r="PQH255" s="3"/>
      <c r="PQI255" s="3"/>
      <c r="PQJ255" s="3"/>
      <c r="PQK255" s="3"/>
      <c r="PQL255" s="3"/>
      <c r="PQM255" s="3"/>
      <c r="PQN255" s="3"/>
      <c r="PQO255" s="3"/>
      <c r="PQP255" s="3"/>
      <c r="PQQ255" s="3"/>
      <c r="PQR255" s="3"/>
      <c r="PQS255" s="3"/>
      <c r="PQT255" s="3"/>
      <c r="PQU255" s="3"/>
      <c r="PQV255" s="3"/>
      <c r="PQW255" s="3"/>
      <c r="PQX255" s="3"/>
      <c r="PQY255" s="3"/>
      <c r="PQZ255" s="3"/>
      <c r="PRA255" s="3"/>
      <c r="PRB255" s="3"/>
      <c r="PRC255" s="3"/>
      <c r="PRD255" s="3"/>
      <c r="PRE255" s="3"/>
      <c r="PRF255" s="3"/>
      <c r="PRG255" s="3"/>
      <c r="PRH255" s="3"/>
      <c r="PRI255" s="3"/>
      <c r="PRJ255" s="3"/>
      <c r="PRK255" s="3"/>
      <c r="PRL255" s="3"/>
      <c r="PRM255" s="3"/>
      <c r="PRN255" s="3"/>
      <c r="PRO255" s="3"/>
      <c r="PRP255" s="3"/>
      <c r="PRQ255" s="3"/>
      <c r="PRR255" s="3"/>
      <c r="PRS255" s="3"/>
      <c r="PRT255" s="3"/>
      <c r="PRU255" s="3"/>
      <c r="PRV255" s="3"/>
      <c r="PRW255" s="3"/>
      <c r="PRX255" s="3"/>
      <c r="PRY255" s="3"/>
      <c r="PRZ255" s="3"/>
      <c r="PSA255" s="3"/>
      <c r="PSB255" s="3"/>
      <c r="PSC255" s="3"/>
      <c r="PSD255" s="3"/>
      <c r="PSE255" s="3"/>
      <c r="PSF255" s="3"/>
      <c r="PSG255" s="3"/>
      <c r="PSH255" s="3"/>
      <c r="PSI255" s="3"/>
      <c r="PSJ255" s="3"/>
      <c r="PSK255" s="3"/>
      <c r="PSL255" s="3"/>
      <c r="PSM255" s="3"/>
      <c r="PSN255" s="3"/>
      <c r="PSO255" s="3"/>
      <c r="PSP255" s="3"/>
      <c r="PSQ255" s="3"/>
      <c r="PSR255" s="3"/>
      <c r="PSS255" s="3"/>
      <c r="PST255" s="3"/>
      <c r="PSU255" s="3"/>
      <c r="PSV255" s="3"/>
      <c r="PSW255" s="3"/>
      <c r="PSX255" s="3"/>
      <c r="PSY255" s="3"/>
      <c r="PSZ255" s="3"/>
      <c r="PTA255" s="3"/>
      <c r="PTB255" s="3"/>
      <c r="PTC255" s="3"/>
      <c r="PTD255" s="3"/>
      <c r="PTE255" s="3"/>
      <c r="PTF255" s="3"/>
      <c r="PTG255" s="3"/>
      <c r="PTH255" s="3"/>
      <c r="PTI255" s="3"/>
      <c r="PTJ255" s="3"/>
      <c r="PTK255" s="3"/>
      <c r="PTL255" s="3"/>
      <c r="PTM255" s="3"/>
      <c r="PTN255" s="3"/>
      <c r="PTO255" s="3"/>
      <c r="PTP255" s="3"/>
      <c r="PTQ255" s="3"/>
      <c r="PTR255" s="3"/>
      <c r="PTS255" s="3"/>
      <c r="PTT255" s="3"/>
      <c r="PTU255" s="3"/>
      <c r="PTV255" s="3"/>
      <c r="PTW255" s="3"/>
      <c r="PTX255" s="3"/>
      <c r="PTY255" s="3"/>
      <c r="PTZ255" s="3"/>
      <c r="PUA255" s="3"/>
      <c r="PUB255" s="3"/>
      <c r="PUC255" s="3"/>
      <c r="PUD255" s="3"/>
      <c r="PUE255" s="3"/>
      <c r="PUF255" s="3"/>
      <c r="PUG255" s="3"/>
      <c r="PUH255" s="3"/>
      <c r="PUI255" s="3"/>
      <c r="PUJ255" s="3"/>
      <c r="PUK255" s="3"/>
      <c r="PUL255" s="3"/>
      <c r="PUM255" s="3"/>
      <c r="PUN255" s="3"/>
      <c r="PUO255" s="3"/>
      <c r="PUP255" s="3"/>
      <c r="PUQ255" s="3"/>
      <c r="PUR255" s="3"/>
      <c r="PUS255" s="3"/>
      <c r="PUT255" s="3"/>
      <c r="PUU255" s="3"/>
      <c r="PUV255" s="3"/>
      <c r="PUW255" s="3"/>
      <c r="PUX255" s="3"/>
      <c r="PUY255" s="3"/>
      <c r="PUZ255" s="3"/>
      <c r="PVA255" s="3"/>
      <c r="PVB255" s="3"/>
      <c r="PVC255" s="3"/>
      <c r="PVD255" s="3"/>
      <c r="PVE255" s="3"/>
      <c r="PVF255" s="3"/>
      <c r="PVG255" s="3"/>
      <c r="PVH255" s="3"/>
      <c r="PVI255" s="3"/>
      <c r="PVJ255" s="3"/>
      <c r="PVK255" s="3"/>
      <c r="PVL255" s="3"/>
      <c r="PVM255" s="3"/>
      <c r="PVN255" s="3"/>
      <c r="PVO255" s="3"/>
      <c r="PVP255" s="3"/>
      <c r="PVQ255" s="3"/>
      <c r="PVR255" s="3"/>
      <c r="PVS255" s="3"/>
      <c r="PVT255" s="3"/>
      <c r="PVU255" s="3"/>
      <c r="PVV255" s="3"/>
      <c r="PVW255" s="3"/>
      <c r="PVX255" s="3"/>
      <c r="PVY255" s="3"/>
      <c r="PVZ255" s="3"/>
      <c r="PWA255" s="3"/>
      <c r="PWB255" s="3"/>
      <c r="PWC255" s="3"/>
      <c r="PWD255" s="3"/>
      <c r="PWE255" s="3"/>
      <c r="PWF255" s="3"/>
      <c r="PWG255" s="3"/>
      <c r="PWH255" s="3"/>
      <c r="PWI255" s="3"/>
      <c r="PWJ255" s="3"/>
      <c r="PWK255" s="3"/>
      <c r="PWL255" s="3"/>
      <c r="PWM255" s="3"/>
      <c r="PWN255" s="3"/>
      <c r="PWO255" s="3"/>
      <c r="PWP255" s="3"/>
      <c r="PWQ255" s="3"/>
      <c r="PWR255" s="3"/>
      <c r="PWS255" s="3"/>
      <c r="PWT255" s="3"/>
      <c r="PWU255" s="3"/>
      <c r="PWV255" s="3"/>
      <c r="PWW255" s="3"/>
      <c r="PWX255" s="3"/>
      <c r="PWY255" s="3"/>
      <c r="PWZ255" s="3"/>
      <c r="PXA255" s="3"/>
      <c r="PXB255" s="3"/>
      <c r="PXC255" s="3"/>
      <c r="PXD255" s="3"/>
      <c r="PXE255" s="3"/>
      <c r="PXF255" s="3"/>
      <c r="PXG255" s="3"/>
      <c r="PXH255" s="3"/>
      <c r="PXI255" s="3"/>
      <c r="PXJ255" s="3"/>
      <c r="PXK255" s="3"/>
      <c r="PXL255" s="3"/>
      <c r="PXM255" s="3"/>
      <c r="PXN255" s="3"/>
      <c r="PXO255" s="3"/>
      <c r="PXP255" s="3"/>
      <c r="PXQ255" s="3"/>
      <c r="PXR255" s="3"/>
      <c r="PXS255" s="3"/>
      <c r="PXT255" s="3"/>
      <c r="PXU255" s="3"/>
      <c r="PXV255" s="3"/>
      <c r="PXW255" s="3"/>
      <c r="PXX255" s="3"/>
      <c r="PXY255" s="3"/>
      <c r="PXZ255" s="3"/>
      <c r="PYA255" s="3"/>
      <c r="PYB255" s="3"/>
      <c r="PYC255" s="3"/>
      <c r="PYD255" s="3"/>
      <c r="PYE255" s="3"/>
      <c r="PYF255" s="3"/>
      <c r="PYG255" s="3"/>
      <c r="PYH255" s="3"/>
      <c r="PYI255" s="3"/>
      <c r="PYJ255" s="3"/>
      <c r="PYK255" s="3"/>
      <c r="PYL255" s="3"/>
      <c r="PYM255" s="3"/>
      <c r="PYN255" s="3"/>
      <c r="PYO255" s="3"/>
      <c r="PYP255" s="3"/>
      <c r="PYQ255" s="3"/>
      <c r="PYR255" s="3"/>
      <c r="PYS255" s="3"/>
      <c r="PYT255" s="3"/>
      <c r="PYU255" s="3"/>
      <c r="PYV255" s="3"/>
      <c r="PYW255" s="3"/>
      <c r="PYX255" s="3"/>
      <c r="PYY255" s="3"/>
      <c r="PYZ255" s="3"/>
      <c r="PZA255" s="3"/>
      <c r="PZB255" s="3"/>
      <c r="PZC255" s="3"/>
      <c r="PZD255" s="3"/>
      <c r="PZE255" s="3"/>
      <c r="PZF255" s="3"/>
      <c r="PZG255" s="3"/>
      <c r="PZH255" s="3"/>
      <c r="PZI255" s="3"/>
      <c r="PZJ255" s="3"/>
      <c r="PZK255" s="3"/>
      <c r="PZL255" s="3"/>
      <c r="PZM255" s="3"/>
      <c r="PZN255" s="3"/>
      <c r="PZO255" s="3"/>
      <c r="PZP255" s="3"/>
      <c r="PZQ255" s="3"/>
      <c r="PZR255" s="3"/>
      <c r="PZS255" s="3"/>
      <c r="PZT255" s="3"/>
      <c r="PZU255" s="3"/>
      <c r="PZV255" s="3"/>
      <c r="PZW255" s="3"/>
      <c r="PZX255" s="3"/>
      <c r="PZY255" s="3"/>
      <c r="PZZ255" s="3"/>
      <c r="QAA255" s="3"/>
      <c r="QAB255" s="3"/>
      <c r="QAC255" s="3"/>
      <c r="QAD255" s="3"/>
      <c r="QAE255" s="3"/>
      <c r="QAF255" s="3"/>
      <c r="QAG255" s="3"/>
      <c r="QAH255" s="3"/>
      <c r="QAI255" s="3"/>
      <c r="QAJ255" s="3"/>
      <c r="QAK255" s="3"/>
      <c r="QAL255" s="3"/>
      <c r="QAM255" s="3"/>
      <c r="QAN255" s="3"/>
      <c r="QAO255" s="3"/>
      <c r="QAP255" s="3"/>
      <c r="QAQ255" s="3"/>
      <c r="QAR255" s="3"/>
      <c r="QAS255" s="3"/>
      <c r="QAT255" s="3"/>
      <c r="QAU255" s="3"/>
      <c r="QAV255" s="3"/>
      <c r="QAW255" s="3"/>
      <c r="QAX255" s="3"/>
      <c r="QAY255" s="3"/>
      <c r="QAZ255" s="3"/>
      <c r="QBA255" s="3"/>
      <c r="QBB255" s="3"/>
      <c r="QBC255" s="3"/>
      <c r="QBD255" s="3"/>
      <c r="QBE255" s="3"/>
      <c r="QBF255" s="3"/>
      <c r="QBG255" s="3"/>
      <c r="QBH255" s="3"/>
      <c r="QBI255" s="3"/>
      <c r="QBJ255" s="3"/>
      <c r="QBK255" s="3"/>
      <c r="QBL255" s="3"/>
      <c r="QBM255" s="3"/>
      <c r="QBN255" s="3"/>
      <c r="QBO255" s="3"/>
      <c r="QBP255" s="3"/>
      <c r="QBQ255" s="3"/>
      <c r="QBR255" s="3"/>
      <c r="QBS255" s="3"/>
      <c r="QBT255" s="3"/>
      <c r="QBU255" s="3"/>
      <c r="QBV255" s="3"/>
      <c r="QBW255" s="3"/>
      <c r="QBX255" s="3"/>
      <c r="QBY255" s="3"/>
      <c r="QBZ255" s="3"/>
      <c r="QCA255" s="3"/>
      <c r="QCB255" s="3"/>
      <c r="QCC255" s="3"/>
      <c r="QCD255" s="3"/>
      <c r="QCE255" s="3"/>
      <c r="QCF255" s="3"/>
      <c r="QCG255" s="3"/>
      <c r="QCH255" s="3"/>
      <c r="QCI255" s="3"/>
      <c r="QCJ255" s="3"/>
      <c r="QCK255" s="3"/>
      <c r="QCL255" s="3"/>
      <c r="QCM255" s="3"/>
      <c r="QCN255" s="3"/>
      <c r="QCO255" s="3"/>
      <c r="QCP255" s="3"/>
      <c r="QCQ255" s="3"/>
      <c r="QCR255" s="3"/>
      <c r="QCS255" s="3"/>
      <c r="QCT255" s="3"/>
      <c r="QCU255" s="3"/>
      <c r="QCV255" s="3"/>
      <c r="QCW255" s="3"/>
      <c r="QCX255" s="3"/>
      <c r="QCY255" s="3"/>
      <c r="QCZ255" s="3"/>
      <c r="QDA255" s="3"/>
      <c r="QDB255" s="3"/>
      <c r="QDC255" s="3"/>
      <c r="QDD255" s="3"/>
      <c r="QDE255" s="3"/>
      <c r="QDF255" s="3"/>
      <c r="QDG255" s="3"/>
      <c r="QDH255" s="3"/>
      <c r="QDI255" s="3"/>
      <c r="QDJ255" s="3"/>
      <c r="QDK255" s="3"/>
      <c r="QDL255" s="3"/>
      <c r="QDM255" s="3"/>
      <c r="QDN255" s="3"/>
      <c r="QDO255" s="3"/>
      <c r="QDP255" s="3"/>
      <c r="QDQ255" s="3"/>
      <c r="QDR255" s="3"/>
      <c r="QDS255" s="3"/>
      <c r="QDT255" s="3"/>
      <c r="QDU255" s="3"/>
      <c r="QDV255" s="3"/>
      <c r="QDW255" s="3"/>
      <c r="QDX255" s="3"/>
      <c r="QDY255" s="3"/>
      <c r="QDZ255" s="3"/>
      <c r="QEA255" s="3"/>
      <c r="QEB255" s="3"/>
      <c r="QEC255" s="3"/>
      <c r="QED255" s="3"/>
      <c r="QEE255" s="3"/>
      <c r="QEF255" s="3"/>
      <c r="QEG255" s="3"/>
      <c r="QEH255" s="3"/>
      <c r="QEI255" s="3"/>
      <c r="QEJ255" s="3"/>
      <c r="QEK255" s="3"/>
      <c r="QEL255" s="3"/>
      <c r="QEM255" s="3"/>
      <c r="QEN255" s="3"/>
      <c r="QEO255" s="3"/>
      <c r="QEP255" s="3"/>
      <c r="QEQ255" s="3"/>
      <c r="QER255" s="3"/>
      <c r="QES255" s="3"/>
      <c r="QET255" s="3"/>
      <c r="QEU255" s="3"/>
      <c r="QEV255" s="3"/>
      <c r="QEW255" s="3"/>
      <c r="QEX255" s="3"/>
      <c r="QEY255" s="3"/>
      <c r="QEZ255" s="3"/>
      <c r="QFA255" s="3"/>
      <c r="QFB255" s="3"/>
      <c r="QFC255" s="3"/>
      <c r="QFD255" s="3"/>
      <c r="QFE255" s="3"/>
      <c r="QFF255" s="3"/>
      <c r="QFG255" s="3"/>
      <c r="QFH255" s="3"/>
      <c r="QFI255" s="3"/>
      <c r="QFJ255" s="3"/>
      <c r="QFK255" s="3"/>
      <c r="QFL255" s="3"/>
      <c r="QFM255" s="3"/>
      <c r="QFN255" s="3"/>
      <c r="QFO255" s="3"/>
      <c r="QFP255" s="3"/>
      <c r="QFQ255" s="3"/>
      <c r="QFR255" s="3"/>
      <c r="QFS255" s="3"/>
      <c r="QFT255" s="3"/>
      <c r="QFU255" s="3"/>
      <c r="QFV255" s="3"/>
      <c r="QFW255" s="3"/>
      <c r="QFX255" s="3"/>
      <c r="QFY255" s="3"/>
      <c r="QFZ255" s="3"/>
      <c r="QGA255" s="3"/>
      <c r="QGB255" s="3"/>
      <c r="QGC255" s="3"/>
      <c r="QGD255" s="3"/>
      <c r="QGE255" s="3"/>
      <c r="QGF255" s="3"/>
      <c r="QGG255" s="3"/>
      <c r="QGH255" s="3"/>
      <c r="QGI255" s="3"/>
      <c r="QGJ255" s="3"/>
      <c r="QGK255" s="3"/>
      <c r="QGL255" s="3"/>
      <c r="QGM255" s="3"/>
      <c r="QGN255" s="3"/>
      <c r="QGO255" s="3"/>
      <c r="QGP255" s="3"/>
      <c r="QGQ255" s="3"/>
      <c r="QGR255" s="3"/>
      <c r="QGS255" s="3"/>
      <c r="QGT255" s="3"/>
      <c r="QGU255" s="3"/>
      <c r="QGV255" s="3"/>
      <c r="QGW255" s="3"/>
      <c r="QGX255" s="3"/>
      <c r="QGY255" s="3"/>
      <c r="QGZ255" s="3"/>
      <c r="QHA255" s="3"/>
      <c r="QHB255" s="3"/>
      <c r="QHC255" s="3"/>
      <c r="QHD255" s="3"/>
      <c r="QHE255" s="3"/>
      <c r="QHF255" s="3"/>
      <c r="QHG255" s="3"/>
      <c r="QHH255" s="3"/>
      <c r="QHI255" s="3"/>
      <c r="QHJ255" s="3"/>
      <c r="QHK255" s="3"/>
      <c r="QHL255" s="3"/>
      <c r="QHM255" s="3"/>
      <c r="QHN255" s="3"/>
      <c r="QHO255" s="3"/>
      <c r="QHP255" s="3"/>
      <c r="QHQ255" s="3"/>
      <c r="QHR255" s="3"/>
      <c r="QHS255" s="3"/>
      <c r="QHT255" s="3"/>
      <c r="QHU255" s="3"/>
      <c r="QHV255" s="3"/>
      <c r="QHW255" s="3"/>
      <c r="QHX255" s="3"/>
      <c r="QHY255" s="3"/>
      <c r="QHZ255" s="3"/>
      <c r="QIA255" s="3"/>
      <c r="QIB255" s="3"/>
      <c r="QIC255" s="3"/>
      <c r="QID255" s="3"/>
      <c r="QIE255" s="3"/>
      <c r="QIF255" s="3"/>
      <c r="QIG255" s="3"/>
      <c r="QIH255" s="3"/>
      <c r="QII255" s="3"/>
      <c r="QIJ255" s="3"/>
      <c r="QIK255" s="3"/>
      <c r="QIL255" s="3"/>
      <c r="QIM255" s="3"/>
      <c r="QIN255" s="3"/>
      <c r="QIO255" s="3"/>
      <c r="QIP255" s="3"/>
      <c r="QIQ255" s="3"/>
      <c r="QIR255" s="3"/>
      <c r="QIS255" s="3"/>
      <c r="QIT255" s="3"/>
      <c r="QIU255" s="3"/>
      <c r="QIV255" s="3"/>
      <c r="QIW255" s="3"/>
      <c r="QIX255" s="3"/>
      <c r="QIY255" s="3"/>
      <c r="QIZ255" s="3"/>
      <c r="QJA255" s="3"/>
      <c r="QJB255" s="3"/>
      <c r="QJC255" s="3"/>
      <c r="QJD255" s="3"/>
      <c r="QJE255" s="3"/>
      <c r="QJF255" s="3"/>
      <c r="QJG255" s="3"/>
      <c r="QJH255" s="3"/>
      <c r="QJI255" s="3"/>
      <c r="QJJ255" s="3"/>
      <c r="QJK255" s="3"/>
      <c r="QJL255" s="3"/>
      <c r="QJM255" s="3"/>
      <c r="QJN255" s="3"/>
      <c r="QJO255" s="3"/>
      <c r="QJP255" s="3"/>
      <c r="QJQ255" s="3"/>
      <c r="QJR255" s="3"/>
      <c r="QJS255" s="3"/>
      <c r="QJT255" s="3"/>
      <c r="QJU255" s="3"/>
      <c r="QJV255" s="3"/>
      <c r="QJW255" s="3"/>
      <c r="QJX255" s="3"/>
      <c r="QJY255" s="3"/>
      <c r="QJZ255" s="3"/>
      <c r="QKA255" s="3"/>
      <c r="QKB255" s="3"/>
      <c r="QKC255" s="3"/>
      <c r="QKD255" s="3"/>
      <c r="QKE255" s="3"/>
      <c r="QKF255" s="3"/>
      <c r="QKG255" s="3"/>
      <c r="QKH255" s="3"/>
      <c r="QKI255" s="3"/>
      <c r="QKJ255" s="3"/>
      <c r="QKK255" s="3"/>
      <c r="QKL255" s="3"/>
      <c r="QKM255" s="3"/>
      <c r="QKN255" s="3"/>
      <c r="QKO255" s="3"/>
      <c r="QKP255" s="3"/>
      <c r="QKQ255" s="3"/>
      <c r="QKR255" s="3"/>
      <c r="QKS255" s="3"/>
      <c r="QKT255" s="3"/>
      <c r="QKU255" s="3"/>
      <c r="QKV255" s="3"/>
      <c r="QKW255" s="3"/>
      <c r="QKX255" s="3"/>
      <c r="QKY255" s="3"/>
      <c r="QKZ255" s="3"/>
      <c r="QLA255" s="3"/>
      <c r="QLB255" s="3"/>
      <c r="QLC255" s="3"/>
      <c r="QLD255" s="3"/>
      <c r="QLE255" s="3"/>
      <c r="QLF255" s="3"/>
      <c r="QLG255" s="3"/>
      <c r="QLH255" s="3"/>
      <c r="QLI255" s="3"/>
      <c r="QLJ255" s="3"/>
      <c r="QLK255" s="3"/>
      <c r="QLL255" s="3"/>
      <c r="QLM255" s="3"/>
      <c r="QLN255" s="3"/>
      <c r="QLO255" s="3"/>
      <c r="QLP255" s="3"/>
      <c r="QLQ255" s="3"/>
      <c r="QLR255" s="3"/>
      <c r="QLS255" s="3"/>
      <c r="QLT255" s="3"/>
      <c r="QLU255" s="3"/>
      <c r="QLV255" s="3"/>
      <c r="QLW255" s="3"/>
      <c r="QLX255" s="3"/>
      <c r="QLY255" s="3"/>
      <c r="QLZ255" s="3"/>
      <c r="QMA255" s="3"/>
      <c r="QMB255" s="3"/>
      <c r="QMC255" s="3"/>
      <c r="QMD255" s="3"/>
      <c r="QME255" s="3"/>
      <c r="QMF255" s="3"/>
      <c r="QMG255" s="3"/>
      <c r="QMH255" s="3"/>
      <c r="QMI255" s="3"/>
      <c r="QMJ255" s="3"/>
      <c r="QMK255" s="3"/>
      <c r="QML255" s="3"/>
      <c r="QMM255" s="3"/>
      <c r="QMN255" s="3"/>
      <c r="QMO255" s="3"/>
      <c r="QMP255" s="3"/>
      <c r="QMQ255" s="3"/>
      <c r="QMR255" s="3"/>
      <c r="QMS255" s="3"/>
      <c r="QMT255" s="3"/>
      <c r="QMU255" s="3"/>
      <c r="QMV255" s="3"/>
      <c r="QMW255" s="3"/>
      <c r="QMX255" s="3"/>
      <c r="QMY255" s="3"/>
      <c r="QMZ255" s="3"/>
      <c r="QNA255" s="3"/>
      <c r="QNB255" s="3"/>
      <c r="QNC255" s="3"/>
      <c r="QND255" s="3"/>
      <c r="QNE255" s="3"/>
      <c r="QNF255" s="3"/>
      <c r="QNG255" s="3"/>
      <c r="QNH255" s="3"/>
      <c r="QNI255" s="3"/>
      <c r="QNJ255" s="3"/>
      <c r="QNK255" s="3"/>
      <c r="QNL255" s="3"/>
      <c r="QNM255" s="3"/>
      <c r="QNN255" s="3"/>
      <c r="QNO255" s="3"/>
      <c r="QNP255" s="3"/>
      <c r="QNQ255" s="3"/>
      <c r="QNR255" s="3"/>
      <c r="QNS255" s="3"/>
      <c r="QNT255" s="3"/>
      <c r="QNU255" s="3"/>
      <c r="QNV255" s="3"/>
      <c r="QNW255" s="3"/>
      <c r="QNX255" s="3"/>
      <c r="QNY255" s="3"/>
      <c r="QNZ255" s="3"/>
      <c r="QOA255" s="3"/>
      <c r="QOB255" s="3"/>
      <c r="QOC255" s="3"/>
      <c r="QOD255" s="3"/>
      <c r="QOE255" s="3"/>
      <c r="QOF255" s="3"/>
      <c r="QOG255" s="3"/>
      <c r="QOH255" s="3"/>
      <c r="QOI255" s="3"/>
      <c r="QOJ255" s="3"/>
      <c r="QOK255" s="3"/>
      <c r="QOL255" s="3"/>
      <c r="QOM255" s="3"/>
      <c r="QON255" s="3"/>
      <c r="QOO255" s="3"/>
      <c r="QOP255" s="3"/>
      <c r="QOQ255" s="3"/>
      <c r="QOR255" s="3"/>
      <c r="QOS255" s="3"/>
      <c r="QOT255" s="3"/>
      <c r="QOU255" s="3"/>
      <c r="QOV255" s="3"/>
      <c r="QOW255" s="3"/>
      <c r="QOX255" s="3"/>
      <c r="QOY255" s="3"/>
      <c r="QOZ255" s="3"/>
      <c r="QPA255" s="3"/>
      <c r="QPB255" s="3"/>
      <c r="QPC255" s="3"/>
      <c r="QPD255" s="3"/>
      <c r="QPE255" s="3"/>
      <c r="QPF255" s="3"/>
      <c r="QPG255" s="3"/>
      <c r="QPH255" s="3"/>
      <c r="QPI255" s="3"/>
      <c r="QPJ255" s="3"/>
      <c r="QPK255" s="3"/>
      <c r="QPL255" s="3"/>
      <c r="QPM255" s="3"/>
      <c r="QPN255" s="3"/>
      <c r="QPO255" s="3"/>
      <c r="QPP255" s="3"/>
      <c r="QPQ255" s="3"/>
      <c r="QPR255" s="3"/>
      <c r="QPS255" s="3"/>
      <c r="QPT255" s="3"/>
      <c r="QPU255" s="3"/>
      <c r="QPV255" s="3"/>
      <c r="QPW255" s="3"/>
      <c r="QPX255" s="3"/>
      <c r="QPY255" s="3"/>
      <c r="QPZ255" s="3"/>
      <c r="QQA255" s="3"/>
      <c r="QQB255" s="3"/>
      <c r="QQC255" s="3"/>
      <c r="QQD255" s="3"/>
      <c r="QQE255" s="3"/>
      <c r="QQF255" s="3"/>
      <c r="QQG255" s="3"/>
      <c r="QQH255" s="3"/>
      <c r="QQI255" s="3"/>
      <c r="QQJ255" s="3"/>
      <c r="QQK255" s="3"/>
      <c r="QQL255" s="3"/>
      <c r="QQM255" s="3"/>
      <c r="QQN255" s="3"/>
      <c r="QQO255" s="3"/>
      <c r="QQP255" s="3"/>
      <c r="QQQ255" s="3"/>
      <c r="QQR255" s="3"/>
      <c r="QQS255" s="3"/>
      <c r="QQT255" s="3"/>
      <c r="QQU255" s="3"/>
      <c r="QQV255" s="3"/>
      <c r="QQW255" s="3"/>
      <c r="QQX255" s="3"/>
      <c r="QQY255" s="3"/>
      <c r="QQZ255" s="3"/>
      <c r="QRA255" s="3"/>
      <c r="QRB255" s="3"/>
      <c r="QRC255" s="3"/>
      <c r="QRD255" s="3"/>
      <c r="QRE255" s="3"/>
      <c r="QRF255" s="3"/>
      <c r="QRG255" s="3"/>
      <c r="QRH255" s="3"/>
      <c r="QRI255" s="3"/>
      <c r="QRJ255" s="3"/>
      <c r="QRK255" s="3"/>
      <c r="QRL255" s="3"/>
      <c r="QRM255" s="3"/>
      <c r="QRN255" s="3"/>
      <c r="QRO255" s="3"/>
      <c r="QRP255" s="3"/>
      <c r="QRQ255" s="3"/>
      <c r="QRR255" s="3"/>
      <c r="QRS255" s="3"/>
      <c r="QRT255" s="3"/>
      <c r="QRU255" s="3"/>
      <c r="QRV255" s="3"/>
      <c r="QRW255" s="3"/>
      <c r="QRX255" s="3"/>
      <c r="QRY255" s="3"/>
      <c r="QRZ255" s="3"/>
      <c r="QSA255" s="3"/>
      <c r="QSB255" s="3"/>
      <c r="QSC255" s="3"/>
      <c r="QSD255" s="3"/>
      <c r="QSE255" s="3"/>
      <c r="QSF255" s="3"/>
      <c r="QSG255" s="3"/>
      <c r="QSH255" s="3"/>
      <c r="QSI255" s="3"/>
      <c r="QSJ255" s="3"/>
      <c r="QSK255" s="3"/>
      <c r="QSL255" s="3"/>
      <c r="QSM255" s="3"/>
      <c r="QSN255" s="3"/>
      <c r="QSO255" s="3"/>
      <c r="QSP255" s="3"/>
      <c r="QSQ255" s="3"/>
      <c r="QSR255" s="3"/>
      <c r="QSS255" s="3"/>
      <c r="QST255" s="3"/>
      <c r="QSU255" s="3"/>
      <c r="QSV255" s="3"/>
      <c r="QSW255" s="3"/>
      <c r="QSX255" s="3"/>
      <c r="QSY255" s="3"/>
      <c r="QSZ255" s="3"/>
      <c r="QTA255" s="3"/>
      <c r="QTB255" s="3"/>
      <c r="QTC255" s="3"/>
      <c r="QTD255" s="3"/>
      <c r="QTE255" s="3"/>
      <c r="QTF255" s="3"/>
      <c r="QTG255" s="3"/>
      <c r="QTH255" s="3"/>
      <c r="QTI255" s="3"/>
      <c r="QTJ255" s="3"/>
      <c r="QTK255" s="3"/>
      <c r="QTL255" s="3"/>
      <c r="QTM255" s="3"/>
      <c r="QTN255" s="3"/>
      <c r="QTO255" s="3"/>
      <c r="QTP255" s="3"/>
      <c r="QTQ255" s="3"/>
      <c r="QTR255" s="3"/>
      <c r="QTS255" s="3"/>
      <c r="QTT255" s="3"/>
      <c r="QTU255" s="3"/>
      <c r="QTV255" s="3"/>
      <c r="QTW255" s="3"/>
      <c r="QTX255" s="3"/>
      <c r="QTY255" s="3"/>
      <c r="QTZ255" s="3"/>
      <c r="QUA255" s="3"/>
      <c r="QUB255" s="3"/>
      <c r="QUC255" s="3"/>
      <c r="QUD255" s="3"/>
      <c r="QUE255" s="3"/>
      <c r="QUF255" s="3"/>
      <c r="QUG255" s="3"/>
      <c r="QUH255" s="3"/>
      <c r="QUI255" s="3"/>
      <c r="QUJ255" s="3"/>
      <c r="QUK255" s="3"/>
      <c r="QUL255" s="3"/>
      <c r="QUM255" s="3"/>
      <c r="QUN255" s="3"/>
      <c r="QUO255" s="3"/>
      <c r="QUP255" s="3"/>
      <c r="QUQ255" s="3"/>
      <c r="QUR255" s="3"/>
      <c r="QUS255" s="3"/>
      <c r="QUT255" s="3"/>
      <c r="QUU255" s="3"/>
      <c r="QUV255" s="3"/>
      <c r="QUW255" s="3"/>
      <c r="QUX255" s="3"/>
      <c r="QUY255" s="3"/>
      <c r="QUZ255" s="3"/>
      <c r="QVA255" s="3"/>
      <c r="QVB255" s="3"/>
      <c r="QVC255" s="3"/>
      <c r="QVD255" s="3"/>
      <c r="QVE255" s="3"/>
      <c r="QVF255" s="3"/>
      <c r="QVG255" s="3"/>
      <c r="QVH255" s="3"/>
      <c r="QVI255" s="3"/>
      <c r="QVJ255" s="3"/>
      <c r="QVK255" s="3"/>
      <c r="QVL255" s="3"/>
      <c r="QVM255" s="3"/>
      <c r="QVN255" s="3"/>
      <c r="QVO255" s="3"/>
      <c r="QVP255" s="3"/>
      <c r="QVQ255" s="3"/>
      <c r="QVR255" s="3"/>
      <c r="QVS255" s="3"/>
      <c r="QVT255" s="3"/>
      <c r="QVU255" s="3"/>
      <c r="QVV255" s="3"/>
      <c r="QVW255" s="3"/>
      <c r="QVX255" s="3"/>
      <c r="QVY255" s="3"/>
      <c r="QVZ255" s="3"/>
      <c r="QWA255" s="3"/>
      <c r="QWB255" s="3"/>
      <c r="QWC255" s="3"/>
      <c r="QWD255" s="3"/>
      <c r="QWE255" s="3"/>
      <c r="QWF255" s="3"/>
      <c r="QWG255" s="3"/>
      <c r="QWH255" s="3"/>
      <c r="QWI255" s="3"/>
      <c r="QWJ255" s="3"/>
      <c r="QWK255" s="3"/>
      <c r="QWL255" s="3"/>
      <c r="QWM255" s="3"/>
      <c r="QWN255" s="3"/>
      <c r="QWO255" s="3"/>
      <c r="QWP255" s="3"/>
      <c r="QWQ255" s="3"/>
      <c r="QWR255" s="3"/>
      <c r="QWS255" s="3"/>
      <c r="QWT255" s="3"/>
      <c r="QWU255" s="3"/>
      <c r="QWV255" s="3"/>
      <c r="QWW255" s="3"/>
      <c r="QWX255" s="3"/>
      <c r="QWY255" s="3"/>
      <c r="QWZ255" s="3"/>
      <c r="QXA255" s="3"/>
      <c r="QXB255" s="3"/>
      <c r="QXC255" s="3"/>
      <c r="QXD255" s="3"/>
      <c r="QXE255" s="3"/>
      <c r="QXF255" s="3"/>
      <c r="QXG255" s="3"/>
      <c r="QXH255" s="3"/>
      <c r="QXI255" s="3"/>
      <c r="QXJ255" s="3"/>
      <c r="QXK255" s="3"/>
      <c r="QXL255" s="3"/>
      <c r="QXM255" s="3"/>
      <c r="QXN255" s="3"/>
      <c r="QXO255" s="3"/>
      <c r="QXP255" s="3"/>
      <c r="QXQ255" s="3"/>
      <c r="QXR255" s="3"/>
      <c r="QXS255" s="3"/>
      <c r="QXT255" s="3"/>
      <c r="QXU255" s="3"/>
      <c r="QXV255" s="3"/>
      <c r="QXW255" s="3"/>
      <c r="QXX255" s="3"/>
      <c r="QXY255" s="3"/>
      <c r="QXZ255" s="3"/>
      <c r="QYA255" s="3"/>
      <c r="QYB255" s="3"/>
      <c r="QYC255" s="3"/>
      <c r="QYD255" s="3"/>
      <c r="QYE255" s="3"/>
      <c r="QYF255" s="3"/>
      <c r="QYG255" s="3"/>
      <c r="QYH255" s="3"/>
      <c r="QYI255" s="3"/>
      <c r="QYJ255" s="3"/>
      <c r="QYK255" s="3"/>
      <c r="QYL255" s="3"/>
      <c r="QYM255" s="3"/>
      <c r="QYN255" s="3"/>
      <c r="QYO255" s="3"/>
      <c r="QYP255" s="3"/>
      <c r="QYQ255" s="3"/>
      <c r="QYR255" s="3"/>
      <c r="QYS255" s="3"/>
      <c r="QYT255" s="3"/>
      <c r="QYU255" s="3"/>
      <c r="QYV255" s="3"/>
      <c r="QYW255" s="3"/>
      <c r="QYX255" s="3"/>
      <c r="QYY255" s="3"/>
      <c r="QYZ255" s="3"/>
      <c r="QZA255" s="3"/>
      <c r="QZB255" s="3"/>
      <c r="QZC255" s="3"/>
      <c r="QZD255" s="3"/>
      <c r="QZE255" s="3"/>
      <c r="QZF255" s="3"/>
      <c r="QZG255" s="3"/>
      <c r="QZH255" s="3"/>
      <c r="QZI255" s="3"/>
      <c r="QZJ255" s="3"/>
      <c r="QZK255" s="3"/>
      <c r="QZL255" s="3"/>
      <c r="QZM255" s="3"/>
      <c r="QZN255" s="3"/>
      <c r="QZO255" s="3"/>
      <c r="QZP255" s="3"/>
      <c r="QZQ255" s="3"/>
      <c r="QZR255" s="3"/>
      <c r="QZS255" s="3"/>
      <c r="QZT255" s="3"/>
      <c r="QZU255" s="3"/>
      <c r="QZV255" s="3"/>
      <c r="QZW255" s="3"/>
      <c r="QZX255" s="3"/>
      <c r="QZY255" s="3"/>
      <c r="QZZ255" s="3"/>
      <c r="RAA255" s="3"/>
      <c r="RAB255" s="3"/>
      <c r="RAC255" s="3"/>
      <c r="RAD255" s="3"/>
      <c r="RAE255" s="3"/>
      <c r="RAF255" s="3"/>
      <c r="RAG255" s="3"/>
      <c r="RAH255" s="3"/>
      <c r="RAI255" s="3"/>
      <c r="RAJ255" s="3"/>
      <c r="RAK255" s="3"/>
      <c r="RAL255" s="3"/>
      <c r="RAM255" s="3"/>
      <c r="RAN255" s="3"/>
      <c r="RAO255" s="3"/>
      <c r="RAP255" s="3"/>
      <c r="RAQ255" s="3"/>
      <c r="RAR255" s="3"/>
      <c r="RAS255" s="3"/>
      <c r="RAT255" s="3"/>
      <c r="RAU255" s="3"/>
      <c r="RAV255" s="3"/>
      <c r="RAW255" s="3"/>
      <c r="RAX255" s="3"/>
      <c r="RAY255" s="3"/>
      <c r="RAZ255" s="3"/>
      <c r="RBA255" s="3"/>
      <c r="RBB255" s="3"/>
      <c r="RBC255" s="3"/>
      <c r="RBD255" s="3"/>
      <c r="RBE255" s="3"/>
      <c r="RBF255" s="3"/>
      <c r="RBG255" s="3"/>
      <c r="RBH255" s="3"/>
      <c r="RBI255" s="3"/>
      <c r="RBJ255" s="3"/>
      <c r="RBK255" s="3"/>
      <c r="RBL255" s="3"/>
      <c r="RBM255" s="3"/>
      <c r="RBN255" s="3"/>
      <c r="RBO255" s="3"/>
      <c r="RBP255" s="3"/>
      <c r="RBQ255" s="3"/>
      <c r="RBR255" s="3"/>
      <c r="RBS255" s="3"/>
      <c r="RBT255" s="3"/>
      <c r="RBU255" s="3"/>
      <c r="RBV255" s="3"/>
      <c r="RBW255" s="3"/>
      <c r="RBX255" s="3"/>
      <c r="RBY255" s="3"/>
      <c r="RBZ255" s="3"/>
      <c r="RCA255" s="3"/>
      <c r="RCB255" s="3"/>
      <c r="RCC255" s="3"/>
      <c r="RCD255" s="3"/>
      <c r="RCE255" s="3"/>
      <c r="RCF255" s="3"/>
      <c r="RCG255" s="3"/>
      <c r="RCH255" s="3"/>
      <c r="RCI255" s="3"/>
      <c r="RCJ255" s="3"/>
      <c r="RCK255" s="3"/>
      <c r="RCL255" s="3"/>
      <c r="RCM255" s="3"/>
      <c r="RCN255" s="3"/>
      <c r="RCO255" s="3"/>
      <c r="RCP255" s="3"/>
      <c r="RCQ255" s="3"/>
      <c r="RCR255" s="3"/>
      <c r="RCS255" s="3"/>
      <c r="RCT255" s="3"/>
      <c r="RCU255" s="3"/>
      <c r="RCV255" s="3"/>
      <c r="RCW255" s="3"/>
      <c r="RCX255" s="3"/>
      <c r="RCY255" s="3"/>
      <c r="RCZ255" s="3"/>
      <c r="RDA255" s="3"/>
      <c r="RDB255" s="3"/>
      <c r="RDC255" s="3"/>
      <c r="RDD255" s="3"/>
      <c r="RDE255" s="3"/>
      <c r="RDF255" s="3"/>
      <c r="RDG255" s="3"/>
      <c r="RDH255" s="3"/>
      <c r="RDI255" s="3"/>
      <c r="RDJ255" s="3"/>
      <c r="RDK255" s="3"/>
      <c r="RDL255" s="3"/>
      <c r="RDM255" s="3"/>
      <c r="RDN255" s="3"/>
      <c r="RDO255" s="3"/>
      <c r="RDP255" s="3"/>
      <c r="RDQ255" s="3"/>
      <c r="RDR255" s="3"/>
      <c r="RDS255" s="3"/>
      <c r="RDT255" s="3"/>
      <c r="RDU255" s="3"/>
      <c r="RDV255" s="3"/>
      <c r="RDW255" s="3"/>
      <c r="RDX255" s="3"/>
      <c r="RDY255" s="3"/>
      <c r="RDZ255" s="3"/>
      <c r="REA255" s="3"/>
      <c r="REB255" s="3"/>
      <c r="REC255" s="3"/>
      <c r="RED255" s="3"/>
      <c r="REE255" s="3"/>
      <c r="REF255" s="3"/>
      <c r="REG255" s="3"/>
      <c r="REH255" s="3"/>
      <c r="REI255" s="3"/>
      <c r="REJ255" s="3"/>
      <c r="REK255" s="3"/>
      <c r="REL255" s="3"/>
      <c r="REM255" s="3"/>
      <c r="REN255" s="3"/>
      <c r="REO255" s="3"/>
      <c r="REP255" s="3"/>
      <c r="REQ255" s="3"/>
      <c r="RER255" s="3"/>
      <c r="RES255" s="3"/>
      <c r="RET255" s="3"/>
      <c r="REU255" s="3"/>
      <c r="REV255" s="3"/>
      <c r="REW255" s="3"/>
      <c r="REX255" s="3"/>
      <c r="REY255" s="3"/>
      <c r="REZ255" s="3"/>
      <c r="RFA255" s="3"/>
      <c r="RFB255" s="3"/>
      <c r="RFC255" s="3"/>
      <c r="RFD255" s="3"/>
      <c r="RFE255" s="3"/>
      <c r="RFF255" s="3"/>
      <c r="RFG255" s="3"/>
      <c r="RFH255" s="3"/>
      <c r="RFI255" s="3"/>
      <c r="RFJ255" s="3"/>
      <c r="RFK255" s="3"/>
      <c r="RFL255" s="3"/>
      <c r="RFM255" s="3"/>
      <c r="RFN255" s="3"/>
      <c r="RFO255" s="3"/>
      <c r="RFP255" s="3"/>
      <c r="RFQ255" s="3"/>
      <c r="RFR255" s="3"/>
      <c r="RFS255" s="3"/>
      <c r="RFT255" s="3"/>
      <c r="RFU255" s="3"/>
      <c r="RFV255" s="3"/>
      <c r="RFW255" s="3"/>
      <c r="RFX255" s="3"/>
      <c r="RFY255" s="3"/>
      <c r="RFZ255" s="3"/>
      <c r="RGA255" s="3"/>
      <c r="RGB255" s="3"/>
      <c r="RGC255" s="3"/>
      <c r="RGD255" s="3"/>
      <c r="RGE255" s="3"/>
      <c r="RGF255" s="3"/>
      <c r="RGG255" s="3"/>
      <c r="RGH255" s="3"/>
      <c r="RGI255" s="3"/>
      <c r="RGJ255" s="3"/>
      <c r="RGK255" s="3"/>
      <c r="RGL255" s="3"/>
      <c r="RGM255" s="3"/>
      <c r="RGN255" s="3"/>
      <c r="RGO255" s="3"/>
      <c r="RGP255" s="3"/>
      <c r="RGQ255" s="3"/>
      <c r="RGR255" s="3"/>
      <c r="RGS255" s="3"/>
      <c r="RGT255" s="3"/>
      <c r="RGU255" s="3"/>
      <c r="RGV255" s="3"/>
      <c r="RGW255" s="3"/>
      <c r="RGX255" s="3"/>
      <c r="RGY255" s="3"/>
      <c r="RGZ255" s="3"/>
      <c r="RHA255" s="3"/>
      <c r="RHB255" s="3"/>
      <c r="RHC255" s="3"/>
      <c r="RHD255" s="3"/>
      <c r="RHE255" s="3"/>
      <c r="RHF255" s="3"/>
      <c r="RHG255" s="3"/>
      <c r="RHH255" s="3"/>
      <c r="RHI255" s="3"/>
      <c r="RHJ255" s="3"/>
      <c r="RHK255" s="3"/>
      <c r="RHL255" s="3"/>
      <c r="RHM255" s="3"/>
      <c r="RHN255" s="3"/>
      <c r="RHO255" s="3"/>
      <c r="RHP255" s="3"/>
      <c r="RHQ255" s="3"/>
      <c r="RHR255" s="3"/>
      <c r="RHS255" s="3"/>
      <c r="RHT255" s="3"/>
      <c r="RHU255" s="3"/>
      <c r="RHV255" s="3"/>
      <c r="RHW255" s="3"/>
      <c r="RHX255" s="3"/>
      <c r="RHY255" s="3"/>
      <c r="RHZ255" s="3"/>
      <c r="RIA255" s="3"/>
      <c r="RIB255" s="3"/>
      <c r="RIC255" s="3"/>
      <c r="RID255" s="3"/>
      <c r="RIE255" s="3"/>
      <c r="RIF255" s="3"/>
      <c r="RIG255" s="3"/>
      <c r="RIH255" s="3"/>
      <c r="RII255" s="3"/>
      <c r="RIJ255" s="3"/>
      <c r="RIK255" s="3"/>
      <c r="RIL255" s="3"/>
      <c r="RIM255" s="3"/>
      <c r="RIN255" s="3"/>
      <c r="RIO255" s="3"/>
      <c r="RIP255" s="3"/>
      <c r="RIQ255" s="3"/>
      <c r="RIR255" s="3"/>
      <c r="RIS255" s="3"/>
      <c r="RIT255" s="3"/>
      <c r="RIU255" s="3"/>
      <c r="RIV255" s="3"/>
      <c r="RIW255" s="3"/>
      <c r="RIX255" s="3"/>
      <c r="RIY255" s="3"/>
      <c r="RIZ255" s="3"/>
      <c r="RJA255" s="3"/>
      <c r="RJB255" s="3"/>
      <c r="RJC255" s="3"/>
      <c r="RJD255" s="3"/>
      <c r="RJE255" s="3"/>
      <c r="RJF255" s="3"/>
      <c r="RJG255" s="3"/>
      <c r="RJH255" s="3"/>
      <c r="RJI255" s="3"/>
      <c r="RJJ255" s="3"/>
      <c r="RJK255" s="3"/>
      <c r="RJL255" s="3"/>
      <c r="RJM255" s="3"/>
      <c r="RJN255" s="3"/>
      <c r="RJO255" s="3"/>
      <c r="RJP255" s="3"/>
      <c r="RJQ255" s="3"/>
      <c r="RJR255" s="3"/>
      <c r="RJS255" s="3"/>
      <c r="RJT255" s="3"/>
      <c r="RJU255" s="3"/>
      <c r="RJV255" s="3"/>
      <c r="RJW255" s="3"/>
      <c r="RJX255" s="3"/>
      <c r="RJY255" s="3"/>
      <c r="RJZ255" s="3"/>
      <c r="RKA255" s="3"/>
      <c r="RKB255" s="3"/>
      <c r="RKC255" s="3"/>
      <c r="RKD255" s="3"/>
      <c r="RKE255" s="3"/>
      <c r="RKF255" s="3"/>
      <c r="RKG255" s="3"/>
      <c r="RKH255" s="3"/>
      <c r="RKI255" s="3"/>
      <c r="RKJ255" s="3"/>
      <c r="RKK255" s="3"/>
      <c r="RKL255" s="3"/>
      <c r="RKM255" s="3"/>
      <c r="RKN255" s="3"/>
      <c r="RKO255" s="3"/>
      <c r="RKP255" s="3"/>
      <c r="RKQ255" s="3"/>
      <c r="RKR255" s="3"/>
      <c r="RKS255" s="3"/>
      <c r="RKT255" s="3"/>
      <c r="RKU255" s="3"/>
      <c r="RKV255" s="3"/>
      <c r="RKW255" s="3"/>
      <c r="RKX255" s="3"/>
      <c r="RKY255" s="3"/>
      <c r="RKZ255" s="3"/>
      <c r="RLA255" s="3"/>
      <c r="RLB255" s="3"/>
      <c r="RLC255" s="3"/>
      <c r="RLD255" s="3"/>
      <c r="RLE255" s="3"/>
      <c r="RLF255" s="3"/>
      <c r="RLG255" s="3"/>
      <c r="RLH255" s="3"/>
      <c r="RLI255" s="3"/>
      <c r="RLJ255" s="3"/>
      <c r="RLK255" s="3"/>
      <c r="RLL255" s="3"/>
      <c r="RLM255" s="3"/>
      <c r="RLN255" s="3"/>
      <c r="RLO255" s="3"/>
      <c r="RLP255" s="3"/>
      <c r="RLQ255" s="3"/>
      <c r="RLR255" s="3"/>
      <c r="RLS255" s="3"/>
      <c r="RLT255" s="3"/>
      <c r="RLU255" s="3"/>
      <c r="RLV255" s="3"/>
      <c r="RLW255" s="3"/>
      <c r="RLX255" s="3"/>
      <c r="RLY255" s="3"/>
      <c r="RLZ255" s="3"/>
      <c r="RMA255" s="3"/>
      <c r="RMB255" s="3"/>
      <c r="RMC255" s="3"/>
      <c r="RMD255" s="3"/>
      <c r="RME255" s="3"/>
      <c r="RMF255" s="3"/>
      <c r="RMG255" s="3"/>
      <c r="RMH255" s="3"/>
      <c r="RMI255" s="3"/>
      <c r="RMJ255" s="3"/>
      <c r="RMK255" s="3"/>
      <c r="RML255" s="3"/>
      <c r="RMM255" s="3"/>
      <c r="RMN255" s="3"/>
      <c r="RMO255" s="3"/>
      <c r="RMP255" s="3"/>
      <c r="RMQ255" s="3"/>
      <c r="RMR255" s="3"/>
      <c r="RMS255" s="3"/>
      <c r="RMT255" s="3"/>
      <c r="RMU255" s="3"/>
      <c r="RMV255" s="3"/>
      <c r="RMW255" s="3"/>
      <c r="RMX255" s="3"/>
      <c r="RMY255" s="3"/>
      <c r="RMZ255" s="3"/>
      <c r="RNA255" s="3"/>
      <c r="RNB255" s="3"/>
      <c r="RNC255" s="3"/>
      <c r="RND255" s="3"/>
      <c r="RNE255" s="3"/>
      <c r="RNF255" s="3"/>
      <c r="RNG255" s="3"/>
      <c r="RNH255" s="3"/>
      <c r="RNI255" s="3"/>
      <c r="RNJ255" s="3"/>
      <c r="RNK255" s="3"/>
      <c r="RNL255" s="3"/>
      <c r="RNM255" s="3"/>
      <c r="RNN255" s="3"/>
      <c r="RNO255" s="3"/>
      <c r="RNP255" s="3"/>
      <c r="RNQ255" s="3"/>
      <c r="RNR255" s="3"/>
      <c r="RNS255" s="3"/>
      <c r="RNT255" s="3"/>
      <c r="RNU255" s="3"/>
      <c r="RNV255" s="3"/>
      <c r="RNW255" s="3"/>
      <c r="RNX255" s="3"/>
      <c r="RNY255" s="3"/>
      <c r="RNZ255" s="3"/>
      <c r="ROA255" s="3"/>
      <c r="ROB255" s="3"/>
      <c r="ROC255" s="3"/>
      <c r="ROD255" s="3"/>
      <c r="ROE255" s="3"/>
      <c r="ROF255" s="3"/>
      <c r="ROG255" s="3"/>
      <c r="ROH255" s="3"/>
      <c r="ROI255" s="3"/>
      <c r="ROJ255" s="3"/>
      <c r="ROK255" s="3"/>
      <c r="ROL255" s="3"/>
      <c r="ROM255" s="3"/>
      <c r="RON255" s="3"/>
      <c r="ROO255" s="3"/>
      <c r="ROP255" s="3"/>
      <c r="ROQ255" s="3"/>
      <c r="ROR255" s="3"/>
      <c r="ROS255" s="3"/>
      <c r="ROT255" s="3"/>
      <c r="ROU255" s="3"/>
      <c r="ROV255" s="3"/>
      <c r="ROW255" s="3"/>
      <c r="ROX255" s="3"/>
      <c r="ROY255" s="3"/>
      <c r="ROZ255" s="3"/>
      <c r="RPA255" s="3"/>
      <c r="RPB255" s="3"/>
      <c r="RPC255" s="3"/>
      <c r="RPD255" s="3"/>
      <c r="RPE255" s="3"/>
      <c r="RPF255" s="3"/>
      <c r="RPG255" s="3"/>
      <c r="RPH255" s="3"/>
      <c r="RPI255" s="3"/>
      <c r="RPJ255" s="3"/>
      <c r="RPK255" s="3"/>
      <c r="RPL255" s="3"/>
      <c r="RPM255" s="3"/>
      <c r="RPN255" s="3"/>
      <c r="RPO255" s="3"/>
      <c r="RPP255" s="3"/>
      <c r="RPQ255" s="3"/>
      <c r="RPR255" s="3"/>
      <c r="RPS255" s="3"/>
      <c r="RPT255" s="3"/>
      <c r="RPU255" s="3"/>
      <c r="RPV255" s="3"/>
      <c r="RPW255" s="3"/>
      <c r="RPX255" s="3"/>
      <c r="RPY255" s="3"/>
      <c r="RPZ255" s="3"/>
      <c r="RQA255" s="3"/>
      <c r="RQB255" s="3"/>
      <c r="RQC255" s="3"/>
      <c r="RQD255" s="3"/>
      <c r="RQE255" s="3"/>
      <c r="RQF255" s="3"/>
      <c r="RQG255" s="3"/>
      <c r="RQH255" s="3"/>
      <c r="RQI255" s="3"/>
      <c r="RQJ255" s="3"/>
      <c r="RQK255" s="3"/>
      <c r="RQL255" s="3"/>
      <c r="RQM255" s="3"/>
      <c r="RQN255" s="3"/>
      <c r="RQO255" s="3"/>
      <c r="RQP255" s="3"/>
      <c r="RQQ255" s="3"/>
      <c r="RQR255" s="3"/>
      <c r="RQS255" s="3"/>
      <c r="RQT255" s="3"/>
      <c r="RQU255" s="3"/>
      <c r="RQV255" s="3"/>
      <c r="RQW255" s="3"/>
      <c r="RQX255" s="3"/>
      <c r="RQY255" s="3"/>
      <c r="RQZ255" s="3"/>
      <c r="RRA255" s="3"/>
      <c r="RRB255" s="3"/>
      <c r="RRC255" s="3"/>
      <c r="RRD255" s="3"/>
      <c r="RRE255" s="3"/>
      <c r="RRF255" s="3"/>
      <c r="RRG255" s="3"/>
      <c r="RRH255" s="3"/>
      <c r="RRI255" s="3"/>
      <c r="RRJ255" s="3"/>
      <c r="RRK255" s="3"/>
      <c r="RRL255" s="3"/>
      <c r="RRM255" s="3"/>
      <c r="RRN255" s="3"/>
      <c r="RRO255" s="3"/>
      <c r="RRP255" s="3"/>
      <c r="RRQ255" s="3"/>
      <c r="RRR255" s="3"/>
      <c r="RRS255" s="3"/>
      <c r="RRT255" s="3"/>
      <c r="RRU255" s="3"/>
      <c r="RRV255" s="3"/>
      <c r="RRW255" s="3"/>
      <c r="RRX255" s="3"/>
      <c r="RRY255" s="3"/>
      <c r="RRZ255" s="3"/>
      <c r="RSA255" s="3"/>
      <c r="RSB255" s="3"/>
      <c r="RSC255" s="3"/>
      <c r="RSD255" s="3"/>
      <c r="RSE255" s="3"/>
      <c r="RSF255" s="3"/>
      <c r="RSG255" s="3"/>
      <c r="RSH255" s="3"/>
      <c r="RSI255" s="3"/>
      <c r="RSJ255" s="3"/>
      <c r="RSK255" s="3"/>
      <c r="RSL255" s="3"/>
      <c r="RSM255" s="3"/>
      <c r="RSN255" s="3"/>
      <c r="RSO255" s="3"/>
      <c r="RSP255" s="3"/>
      <c r="RSQ255" s="3"/>
      <c r="RSR255" s="3"/>
      <c r="RSS255" s="3"/>
      <c r="RST255" s="3"/>
      <c r="RSU255" s="3"/>
      <c r="RSV255" s="3"/>
      <c r="RSW255" s="3"/>
      <c r="RSX255" s="3"/>
      <c r="RSY255" s="3"/>
      <c r="RSZ255" s="3"/>
      <c r="RTA255" s="3"/>
      <c r="RTB255" s="3"/>
      <c r="RTC255" s="3"/>
      <c r="RTD255" s="3"/>
      <c r="RTE255" s="3"/>
      <c r="RTF255" s="3"/>
      <c r="RTG255" s="3"/>
      <c r="RTH255" s="3"/>
      <c r="RTI255" s="3"/>
      <c r="RTJ255" s="3"/>
      <c r="RTK255" s="3"/>
      <c r="RTL255" s="3"/>
      <c r="RTM255" s="3"/>
      <c r="RTN255" s="3"/>
      <c r="RTO255" s="3"/>
      <c r="RTP255" s="3"/>
      <c r="RTQ255" s="3"/>
      <c r="RTR255" s="3"/>
      <c r="RTS255" s="3"/>
      <c r="RTT255" s="3"/>
      <c r="RTU255" s="3"/>
      <c r="RTV255" s="3"/>
      <c r="RTW255" s="3"/>
      <c r="RTX255" s="3"/>
      <c r="RTY255" s="3"/>
      <c r="RTZ255" s="3"/>
      <c r="RUA255" s="3"/>
      <c r="RUB255" s="3"/>
      <c r="RUC255" s="3"/>
      <c r="RUD255" s="3"/>
      <c r="RUE255" s="3"/>
      <c r="RUF255" s="3"/>
      <c r="RUG255" s="3"/>
      <c r="RUH255" s="3"/>
      <c r="RUI255" s="3"/>
      <c r="RUJ255" s="3"/>
      <c r="RUK255" s="3"/>
      <c r="RUL255" s="3"/>
      <c r="RUM255" s="3"/>
      <c r="RUN255" s="3"/>
      <c r="RUO255" s="3"/>
      <c r="RUP255" s="3"/>
      <c r="RUQ255" s="3"/>
      <c r="RUR255" s="3"/>
      <c r="RUS255" s="3"/>
      <c r="RUT255" s="3"/>
      <c r="RUU255" s="3"/>
      <c r="RUV255" s="3"/>
      <c r="RUW255" s="3"/>
      <c r="RUX255" s="3"/>
      <c r="RUY255" s="3"/>
      <c r="RUZ255" s="3"/>
      <c r="RVA255" s="3"/>
      <c r="RVB255" s="3"/>
      <c r="RVC255" s="3"/>
      <c r="RVD255" s="3"/>
      <c r="RVE255" s="3"/>
      <c r="RVF255" s="3"/>
      <c r="RVG255" s="3"/>
      <c r="RVH255" s="3"/>
      <c r="RVI255" s="3"/>
      <c r="RVJ255" s="3"/>
      <c r="RVK255" s="3"/>
      <c r="RVL255" s="3"/>
      <c r="RVM255" s="3"/>
      <c r="RVN255" s="3"/>
      <c r="RVO255" s="3"/>
      <c r="RVP255" s="3"/>
      <c r="RVQ255" s="3"/>
      <c r="RVR255" s="3"/>
      <c r="RVS255" s="3"/>
      <c r="RVT255" s="3"/>
      <c r="RVU255" s="3"/>
      <c r="RVV255" s="3"/>
      <c r="RVW255" s="3"/>
      <c r="RVX255" s="3"/>
      <c r="RVY255" s="3"/>
      <c r="RVZ255" s="3"/>
      <c r="RWA255" s="3"/>
      <c r="RWB255" s="3"/>
      <c r="RWC255" s="3"/>
      <c r="RWD255" s="3"/>
      <c r="RWE255" s="3"/>
      <c r="RWF255" s="3"/>
      <c r="RWG255" s="3"/>
      <c r="RWH255" s="3"/>
      <c r="RWI255" s="3"/>
      <c r="RWJ255" s="3"/>
      <c r="RWK255" s="3"/>
      <c r="RWL255" s="3"/>
      <c r="RWM255" s="3"/>
      <c r="RWN255" s="3"/>
      <c r="RWO255" s="3"/>
      <c r="RWP255" s="3"/>
      <c r="RWQ255" s="3"/>
      <c r="RWR255" s="3"/>
      <c r="RWS255" s="3"/>
      <c r="RWT255" s="3"/>
      <c r="RWU255" s="3"/>
      <c r="RWV255" s="3"/>
      <c r="RWW255" s="3"/>
      <c r="RWX255" s="3"/>
      <c r="RWY255" s="3"/>
      <c r="RWZ255" s="3"/>
      <c r="RXA255" s="3"/>
      <c r="RXB255" s="3"/>
      <c r="RXC255" s="3"/>
      <c r="RXD255" s="3"/>
      <c r="RXE255" s="3"/>
      <c r="RXF255" s="3"/>
      <c r="RXG255" s="3"/>
      <c r="RXH255" s="3"/>
      <c r="RXI255" s="3"/>
      <c r="RXJ255" s="3"/>
      <c r="RXK255" s="3"/>
      <c r="RXL255" s="3"/>
      <c r="RXM255" s="3"/>
      <c r="RXN255" s="3"/>
      <c r="RXO255" s="3"/>
      <c r="RXP255" s="3"/>
      <c r="RXQ255" s="3"/>
      <c r="RXR255" s="3"/>
      <c r="RXS255" s="3"/>
      <c r="RXT255" s="3"/>
      <c r="RXU255" s="3"/>
      <c r="RXV255" s="3"/>
      <c r="RXW255" s="3"/>
      <c r="RXX255" s="3"/>
      <c r="RXY255" s="3"/>
      <c r="RXZ255" s="3"/>
      <c r="RYA255" s="3"/>
      <c r="RYB255" s="3"/>
      <c r="RYC255" s="3"/>
      <c r="RYD255" s="3"/>
      <c r="RYE255" s="3"/>
      <c r="RYF255" s="3"/>
      <c r="RYG255" s="3"/>
      <c r="RYH255" s="3"/>
      <c r="RYI255" s="3"/>
      <c r="RYJ255" s="3"/>
      <c r="RYK255" s="3"/>
      <c r="RYL255" s="3"/>
      <c r="RYM255" s="3"/>
      <c r="RYN255" s="3"/>
      <c r="RYO255" s="3"/>
      <c r="RYP255" s="3"/>
      <c r="RYQ255" s="3"/>
      <c r="RYR255" s="3"/>
      <c r="RYS255" s="3"/>
      <c r="RYT255" s="3"/>
      <c r="RYU255" s="3"/>
      <c r="RYV255" s="3"/>
      <c r="RYW255" s="3"/>
      <c r="RYX255" s="3"/>
      <c r="RYY255" s="3"/>
      <c r="RYZ255" s="3"/>
      <c r="RZA255" s="3"/>
      <c r="RZB255" s="3"/>
      <c r="RZC255" s="3"/>
      <c r="RZD255" s="3"/>
      <c r="RZE255" s="3"/>
      <c r="RZF255" s="3"/>
      <c r="RZG255" s="3"/>
      <c r="RZH255" s="3"/>
      <c r="RZI255" s="3"/>
      <c r="RZJ255" s="3"/>
      <c r="RZK255" s="3"/>
      <c r="RZL255" s="3"/>
      <c r="RZM255" s="3"/>
      <c r="RZN255" s="3"/>
      <c r="RZO255" s="3"/>
      <c r="RZP255" s="3"/>
      <c r="RZQ255" s="3"/>
      <c r="RZR255" s="3"/>
      <c r="RZS255" s="3"/>
      <c r="RZT255" s="3"/>
      <c r="RZU255" s="3"/>
      <c r="RZV255" s="3"/>
      <c r="RZW255" s="3"/>
      <c r="RZX255" s="3"/>
      <c r="RZY255" s="3"/>
      <c r="RZZ255" s="3"/>
      <c r="SAA255" s="3"/>
      <c r="SAB255" s="3"/>
      <c r="SAC255" s="3"/>
      <c r="SAD255" s="3"/>
      <c r="SAE255" s="3"/>
      <c r="SAF255" s="3"/>
      <c r="SAG255" s="3"/>
      <c r="SAH255" s="3"/>
      <c r="SAI255" s="3"/>
      <c r="SAJ255" s="3"/>
      <c r="SAK255" s="3"/>
      <c r="SAL255" s="3"/>
      <c r="SAM255" s="3"/>
      <c r="SAN255" s="3"/>
      <c r="SAO255" s="3"/>
      <c r="SAP255" s="3"/>
      <c r="SAQ255" s="3"/>
      <c r="SAR255" s="3"/>
      <c r="SAS255" s="3"/>
      <c r="SAT255" s="3"/>
      <c r="SAU255" s="3"/>
      <c r="SAV255" s="3"/>
      <c r="SAW255" s="3"/>
      <c r="SAX255" s="3"/>
      <c r="SAY255" s="3"/>
      <c r="SAZ255" s="3"/>
      <c r="SBA255" s="3"/>
      <c r="SBB255" s="3"/>
      <c r="SBC255" s="3"/>
      <c r="SBD255" s="3"/>
      <c r="SBE255" s="3"/>
      <c r="SBF255" s="3"/>
      <c r="SBG255" s="3"/>
      <c r="SBH255" s="3"/>
      <c r="SBI255" s="3"/>
      <c r="SBJ255" s="3"/>
      <c r="SBK255" s="3"/>
      <c r="SBL255" s="3"/>
      <c r="SBM255" s="3"/>
      <c r="SBN255" s="3"/>
      <c r="SBO255" s="3"/>
      <c r="SBP255" s="3"/>
      <c r="SBQ255" s="3"/>
      <c r="SBR255" s="3"/>
      <c r="SBS255" s="3"/>
      <c r="SBT255" s="3"/>
      <c r="SBU255" s="3"/>
      <c r="SBV255" s="3"/>
      <c r="SBW255" s="3"/>
      <c r="SBX255" s="3"/>
      <c r="SBY255" s="3"/>
      <c r="SBZ255" s="3"/>
      <c r="SCA255" s="3"/>
      <c r="SCB255" s="3"/>
      <c r="SCC255" s="3"/>
      <c r="SCD255" s="3"/>
      <c r="SCE255" s="3"/>
      <c r="SCF255" s="3"/>
      <c r="SCG255" s="3"/>
      <c r="SCH255" s="3"/>
      <c r="SCI255" s="3"/>
      <c r="SCJ255" s="3"/>
      <c r="SCK255" s="3"/>
      <c r="SCL255" s="3"/>
      <c r="SCM255" s="3"/>
      <c r="SCN255" s="3"/>
      <c r="SCO255" s="3"/>
      <c r="SCP255" s="3"/>
      <c r="SCQ255" s="3"/>
      <c r="SCR255" s="3"/>
      <c r="SCS255" s="3"/>
      <c r="SCT255" s="3"/>
      <c r="SCU255" s="3"/>
      <c r="SCV255" s="3"/>
      <c r="SCW255" s="3"/>
      <c r="SCX255" s="3"/>
      <c r="SCY255" s="3"/>
      <c r="SCZ255" s="3"/>
      <c r="SDA255" s="3"/>
      <c r="SDB255" s="3"/>
      <c r="SDC255" s="3"/>
      <c r="SDD255" s="3"/>
      <c r="SDE255" s="3"/>
      <c r="SDF255" s="3"/>
      <c r="SDG255" s="3"/>
      <c r="SDH255" s="3"/>
      <c r="SDI255" s="3"/>
      <c r="SDJ255" s="3"/>
      <c r="SDK255" s="3"/>
      <c r="SDL255" s="3"/>
      <c r="SDM255" s="3"/>
      <c r="SDN255" s="3"/>
      <c r="SDO255" s="3"/>
      <c r="SDP255" s="3"/>
      <c r="SDQ255" s="3"/>
      <c r="SDR255" s="3"/>
      <c r="SDS255" s="3"/>
      <c r="SDT255" s="3"/>
      <c r="SDU255" s="3"/>
      <c r="SDV255" s="3"/>
      <c r="SDW255" s="3"/>
      <c r="SDX255" s="3"/>
      <c r="SDY255" s="3"/>
      <c r="SDZ255" s="3"/>
      <c r="SEA255" s="3"/>
      <c r="SEB255" s="3"/>
      <c r="SEC255" s="3"/>
      <c r="SED255" s="3"/>
      <c r="SEE255" s="3"/>
      <c r="SEF255" s="3"/>
      <c r="SEG255" s="3"/>
      <c r="SEH255" s="3"/>
      <c r="SEI255" s="3"/>
      <c r="SEJ255" s="3"/>
      <c r="SEK255" s="3"/>
      <c r="SEL255" s="3"/>
      <c r="SEM255" s="3"/>
      <c r="SEN255" s="3"/>
      <c r="SEO255" s="3"/>
      <c r="SEP255" s="3"/>
      <c r="SEQ255" s="3"/>
      <c r="SER255" s="3"/>
      <c r="SES255" s="3"/>
      <c r="SET255" s="3"/>
      <c r="SEU255" s="3"/>
      <c r="SEV255" s="3"/>
      <c r="SEW255" s="3"/>
      <c r="SEX255" s="3"/>
      <c r="SEY255" s="3"/>
      <c r="SEZ255" s="3"/>
      <c r="SFA255" s="3"/>
      <c r="SFB255" s="3"/>
      <c r="SFC255" s="3"/>
      <c r="SFD255" s="3"/>
      <c r="SFE255" s="3"/>
      <c r="SFF255" s="3"/>
      <c r="SFG255" s="3"/>
      <c r="SFH255" s="3"/>
      <c r="SFI255" s="3"/>
      <c r="SFJ255" s="3"/>
      <c r="SFK255" s="3"/>
      <c r="SFL255" s="3"/>
      <c r="SFM255" s="3"/>
      <c r="SFN255" s="3"/>
      <c r="SFO255" s="3"/>
      <c r="SFP255" s="3"/>
      <c r="SFQ255" s="3"/>
      <c r="SFR255" s="3"/>
      <c r="SFS255" s="3"/>
      <c r="SFT255" s="3"/>
      <c r="SFU255" s="3"/>
      <c r="SFV255" s="3"/>
      <c r="SFW255" s="3"/>
      <c r="SFX255" s="3"/>
      <c r="SFY255" s="3"/>
      <c r="SFZ255" s="3"/>
      <c r="SGA255" s="3"/>
      <c r="SGB255" s="3"/>
      <c r="SGC255" s="3"/>
      <c r="SGD255" s="3"/>
      <c r="SGE255" s="3"/>
      <c r="SGF255" s="3"/>
      <c r="SGG255" s="3"/>
      <c r="SGH255" s="3"/>
      <c r="SGI255" s="3"/>
      <c r="SGJ255" s="3"/>
      <c r="SGK255" s="3"/>
      <c r="SGL255" s="3"/>
      <c r="SGM255" s="3"/>
      <c r="SGN255" s="3"/>
      <c r="SGO255" s="3"/>
      <c r="SGP255" s="3"/>
      <c r="SGQ255" s="3"/>
      <c r="SGR255" s="3"/>
      <c r="SGS255" s="3"/>
      <c r="SGT255" s="3"/>
      <c r="SGU255" s="3"/>
      <c r="SGV255" s="3"/>
      <c r="SGW255" s="3"/>
      <c r="SGX255" s="3"/>
      <c r="SGY255" s="3"/>
      <c r="SGZ255" s="3"/>
      <c r="SHA255" s="3"/>
      <c r="SHB255" s="3"/>
      <c r="SHC255" s="3"/>
      <c r="SHD255" s="3"/>
      <c r="SHE255" s="3"/>
      <c r="SHF255" s="3"/>
      <c r="SHG255" s="3"/>
      <c r="SHH255" s="3"/>
      <c r="SHI255" s="3"/>
      <c r="SHJ255" s="3"/>
      <c r="SHK255" s="3"/>
      <c r="SHL255" s="3"/>
      <c r="SHM255" s="3"/>
      <c r="SHN255" s="3"/>
      <c r="SHO255" s="3"/>
      <c r="SHP255" s="3"/>
      <c r="SHQ255" s="3"/>
      <c r="SHR255" s="3"/>
      <c r="SHS255" s="3"/>
      <c r="SHT255" s="3"/>
      <c r="SHU255" s="3"/>
      <c r="SHV255" s="3"/>
      <c r="SHW255" s="3"/>
      <c r="SHX255" s="3"/>
      <c r="SHY255" s="3"/>
      <c r="SHZ255" s="3"/>
      <c r="SIA255" s="3"/>
      <c r="SIB255" s="3"/>
      <c r="SIC255" s="3"/>
      <c r="SID255" s="3"/>
      <c r="SIE255" s="3"/>
      <c r="SIF255" s="3"/>
      <c r="SIG255" s="3"/>
      <c r="SIH255" s="3"/>
      <c r="SII255" s="3"/>
      <c r="SIJ255" s="3"/>
      <c r="SIK255" s="3"/>
      <c r="SIL255" s="3"/>
      <c r="SIM255" s="3"/>
      <c r="SIN255" s="3"/>
      <c r="SIO255" s="3"/>
      <c r="SIP255" s="3"/>
      <c r="SIQ255" s="3"/>
      <c r="SIR255" s="3"/>
      <c r="SIS255" s="3"/>
      <c r="SIT255" s="3"/>
      <c r="SIU255" s="3"/>
      <c r="SIV255" s="3"/>
      <c r="SIW255" s="3"/>
      <c r="SIX255" s="3"/>
      <c r="SIY255" s="3"/>
      <c r="SIZ255" s="3"/>
      <c r="SJA255" s="3"/>
      <c r="SJB255" s="3"/>
      <c r="SJC255" s="3"/>
      <c r="SJD255" s="3"/>
      <c r="SJE255" s="3"/>
      <c r="SJF255" s="3"/>
      <c r="SJG255" s="3"/>
      <c r="SJH255" s="3"/>
      <c r="SJI255" s="3"/>
      <c r="SJJ255" s="3"/>
      <c r="SJK255" s="3"/>
      <c r="SJL255" s="3"/>
      <c r="SJM255" s="3"/>
      <c r="SJN255" s="3"/>
      <c r="SJO255" s="3"/>
      <c r="SJP255" s="3"/>
      <c r="SJQ255" s="3"/>
      <c r="SJR255" s="3"/>
      <c r="SJS255" s="3"/>
      <c r="SJT255" s="3"/>
      <c r="SJU255" s="3"/>
      <c r="SJV255" s="3"/>
      <c r="SJW255" s="3"/>
      <c r="SJX255" s="3"/>
      <c r="SJY255" s="3"/>
      <c r="SJZ255" s="3"/>
      <c r="SKA255" s="3"/>
      <c r="SKB255" s="3"/>
      <c r="SKC255" s="3"/>
      <c r="SKD255" s="3"/>
      <c r="SKE255" s="3"/>
      <c r="SKF255" s="3"/>
      <c r="SKG255" s="3"/>
      <c r="SKH255" s="3"/>
      <c r="SKI255" s="3"/>
      <c r="SKJ255" s="3"/>
      <c r="SKK255" s="3"/>
      <c r="SKL255" s="3"/>
      <c r="SKM255" s="3"/>
      <c r="SKN255" s="3"/>
      <c r="SKO255" s="3"/>
      <c r="SKP255" s="3"/>
      <c r="SKQ255" s="3"/>
      <c r="SKR255" s="3"/>
      <c r="SKS255" s="3"/>
      <c r="SKT255" s="3"/>
      <c r="SKU255" s="3"/>
      <c r="SKV255" s="3"/>
      <c r="SKW255" s="3"/>
      <c r="SKX255" s="3"/>
      <c r="SKY255" s="3"/>
      <c r="SKZ255" s="3"/>
      <c r="SLA255" s="3"/>
      <c r="SLB255" s="3"/>
      <c r="SLC255" s="3"/>
      <c r="SLD255" s="3"/>
      <c r="SLE255" s="3"/>
      <c r="SLF255" s="3"/>
      <c r="SLG255" s="3"/>
      <c r="SLH255" s="3"/>
      <c r="SLI255" s="3"/>
      <c r="SLJ255" s="3"/>
      <c r="SLK255" s="3"/>
      <c r="SLL255" s="3"/>
      <c r="SLM255" s="3"/>
      <c r="SLN255" s="3"/>
      <c r="SLO255" s="3"/>
      <c r="SLP255" s="3"/>
      <c r="SLQ255" s="3"/>
      <c r="SLR255" s="3"/>
      <c r="SLS255" s="3"/>
      <c r="SLT255" s="3"/>
      <c r="SLU255" s="3"/>
      <c r="SLV255" s="3"/>
      <c r="SLW255" s="3"/>
      <c r="SLX255" s="3"/>
      <c r="SLY255" s="3"/>
      <c r="SLZ255" s="3"/>
      <c r="SMA255" s="3"/>
      <c r="SMB255" s="3"/>
      <c r="SMC255" s="3"/>
      <c r="SMD255" s="3"/>
      <c r="SME255" s="3"/>
      <c r="SMF255" s="3"/>
      <c r="SMG255" s="3"/>
      <c r="SMH255" s="3"/>
      <c r="SMI255" s="3"/>
      <c r="SMJ255" s="3"/>
      <c r="SMK255" s="3"/>
      <c r="SML255" s="3"/>
      <c r="SMM255" s="3"/>
      <c r="SMN255" s="3"/>
      <c r="SMO255" s="3"/>
      <c r="SMP255" s="3"/>
      <c r="SMQ255" s="3"/>
      <c r="SMR255" s="3"/>
      <c r="SMS255" s="3"/>
      <c r="SMT255" s="3"/>
      <c r="SMU255" s="3"/>
      <c r="SMV255" s="3"/>
      <c r="SMW255" s="3"/>
      <c r="SMX255" s="3"/>
      <c r="SMY255" s="3"/>
      <c r="SMZ255" s="3"/>
      <c r="SNA255" s="3"/>
      <c r="SNB255" s="3"/>
      <c r="SNC255" s="3"/>
      <c r="SND255" s="3"/>
      <c r="SNE255" s="3"/>
      <c r="SNF255" s="3"/>
      <c r="SNG255" s="3"/>
      <c r="SNH255" s="3"/>
      <c r="SNI255" s="3"/>
      <c r="SNJ255" s="3"/>
      <c r="SNK255" s="3"/>
      <c r="SNL255" s="3"/>
      <c r="SNM255" s="3"/>
      <c r="SNN255" s="3"/>
      <c r="SNO255" s="3"/>
      <c r="SNP255" s="3"/>
      <c r="SNQ255" s="3"/>
      <c r="SNR255" s="3"/>
      <c r="SNS255" s="3"/>
      <c r="SNT255" s="3"/>
      <c r="SNU255" s="3"/>
      <c r="SNV255" s="3"/>
      <c r="SNW255" s="3"/>
      <c r="SNX255" s="3"/>
      <c r="SNY255" s="3"/>
      <c r="SNZ255" s="3"/>
      <c r="SOA255" s="3"/>
      <c r="SOB255" s="3"/>
      <c r="SOC255" s="3"/>
      <c r="SOD255" s="3"/>
      <c r="SOE255" s="3"/>
      <c r="SOF255" s="3"/>
      <c r="SOG255" s="3"/>
      <c r="SOH255" s="3"/>
      <c r="SOI255" s="3"/>
      <c r="SOJ255" s="3"/>
      <c r="SOK255" s="3"/>
      <c r="SOL255" s="3"/>
      <c r="SOM255" s="3"/>
      <c r="SON255" s="3"/>
      <c r="SOO255" s="3"/>
      <c r="SOP255" s="3"/>
      <c r="SOQ255" s="3"/>
      <c r="SOR255" s="3"/>
      <c r="SOS255" s="3"/>
      <c r="SOT255" s="3"/>
      <c r="SOU255" s="3"/>
      <c r="SOV255" s="3"/>
      <c r="SOW255" s="3"/>
      <c r="SOX255" s="3"/>
      <c r="SOY255" s="3"/>
      <c r="SOZ255" s="3"/>
      <c r="SPA255" s="3"/>
      <c r="SPB255" s="3"/>
      <c r="SPC255" s="3"/>
      <c r="SPD255" s="3"/>
      <c r="SPE255" s="3"/>
      <c r="SPF255" s="3"/>
      <c r="SPG255" s="3"/>
      <c r="SPH255" s="3"/>
      <c r="SPI255" s="3"/>
      <c r="SPJ255" s="3"/>
      <c r="SPK255" s="3"/>
      <c r="SPL255" s="3"/>
      <c r="SPM255" s="3"/>
      <c r="SPN255" s="3"/>
      <c r="SPO255" s="3"/>
      <c r="SPP255" s="3"/>
      <c r="SPQ255" s="3"/>
      <c r="SPR255" s="3"/>
      <c r="SPS255" s="3"/>
      <c r="SPT255" s="3"/>
      <c r="SPU255" s="3"/>
      <c r="SPV255" s="3"/>
      <c r="SPW255" s="3"/>
      <c r="SPX255" s="3"/>
      <c r="SPY255" s="3"/>
      <c r="SPZ255" s="3"/>
      <c r="SQA255" s="3"/>
      <c r="SQB255" s="3"/>
      <c r="SQC255" s="3"/>
      <c r="SQD255" s="3"/>
      <c r="SQE255" s="3"/>
      <c r="SQF255" s="3"/>
      <c r="SQG255" s="3"/>
      <c r="SQH255" s="3"/>
      <c r="SQI255" s="3"/>
      <c r="SQJ255" s="3"/>
      <c r="SQK255" s="3"/>
      <c r="SQL255" s="3"/>
      <c r="SQM255" s="3"/>
      <c r="SQN255" s="3"/>
      <c r="SQO255" s="3"/>
      <c r="SQP255" s="3"/>
      <c r="SQQ255" s="3"/>
      <c r="SQR255" s="3"/>
      <c r="SQS255" s="3"/>
      <c r="SQT255" s="3"/>
      <c r="SQU255" s="3"/>
      <c r="SQV255" s="3"/>
      <c r="SQW255" s="3"/>
      <c r="SQX255" s="3"/>
      <c r="SQY255" s="3"/>
      <c r="SQZ255" s="3"/>
      <c r="SRA255" s="3"/>
      <c r="SRB255" s="3"/>
      <c r="SRC255" s="3"/>
      <c r="SRD255" s="3"/>
      <c r="SRE255" s="3"/>
      <c r="SRF255" s="3"/>
      <c r="SRG255" s="3"/>
      <c r="SRH255" s="3"/>
      <c r="SRI255" s="3"/>
      <c r="SRJ255" s="3"/>
      <c r="SRK255" s="3"/>
      <c r="SRL255" s="3"/>
      <c r="SRM255" s="3"/>
      <c r="SRN255" s="3"/>
      <c r="SRO255" s="3"/>
      <c r="SRP255" s="3"/>
      <c r="SRQ255" s="3"/>
      <c r="SRR255" s="3"/>
      <c r="SRS255" s="3"/>
      <c r="SRT255" s="3"/>
      <c r="SRU255" s="3"/>
      <c r="SRV255" s="3"/>
      <c r="SRW255" s="3"/>
      <c r="SRX255" s="3"/>
      <c r="SRY255" s="3"/>
      <c r="SRZ255" s="3"/>
      <c r="SSA255" s="3"/>
      <c r="SSB255" s="3"/>
      <c r="SSC255" s="3"/>
      <c r="SSD255" s="3"/>
      <c r="SSE255" s="3"/>
      <c r="SSF255" s="3"/>
      <c r="SSG255" s="3"/>
      <c r="SSH255" s="3"/>
      <c r="SSI255" s="3"/>
      <c r="SSJ255" s="3"/>
      <c r="SSK255" s="3"/>
      <c r="SSL255" s="3"/>
      <c r="SSM255" s="3"/>
      <c r="SSN255" s="3"/>
      <c r="SSO255" s="3"/>
      <c r="SSP255" s="3"/>
      <c r="SSQ255" s="3"/>
      <c r="SSR255" s="3"/>
      <c r="SSS255" s="3"/>
      <c r="SST255" s="3"/>
      <c r="SSU255" s="3"/>
      <c r="SSV255" s="3"/>
      <c r="SSW255" s="3"/>
      <c r="SSX255" s="3"/>
      <c r="SSY255" s="3"/>
      <c r="SSZ255" s="3"/>
      <c r="STA255" s="3"/>
      <c r="STB255" s="3"/>
      <c r="STC255" s="3"/>
      <c r="STD255" s="3"/>
      <c r="STE255" s="3"/>
      <c r="STF255" s="3"/>
      <c r="STG255" s="3"/>
      <c r="STH255" s="3"/>
      <c r="STI255" s="3"/>
      <c r="STJ255" s="3"/>
      <c r="STK255" s="3"/>
      <c r="STL255" s="3"/>
      <c r="STM255" s="3"/>
      <c r="STN255" s="3"/>
      <c r="STO255" s="3"/>
      <c r="STP255" s="3"/>
      <c r="STQ255" s="3"/>
      <c r="STR255" s="3"/>
      <c r="STS255" s="3"/>
      <c r="STT255" s="3"/>
      <c r="STU255" s="3"/>
      <c r="STV255" s="3"/>
      <c r="STW255" s="3"/>
      <c r="STX255" s="3"/>
      <c r="STY255" s="3"/>
      <c r="STZ255" s="3"/>
      <c r="SUA255" s="3"/>
      <c r="SUB255" s="3"/>
      <c r="SUC255" s="3"/>
      <c r="SUD255" s="3"/>
      <c r="SUE255" s="3"/>
      <c r="SUF255" s="3"/>
      <c r="SUG255" s="3"/>
      <c r="SUH255" s="3"/>
      <c r="SUI255" s="3"/>
      <c r="SUJ255" s="3"/>
      <c r="SUK255" s="3"/>
      <c r="SUL255" s="3"/>
      <c r="SUM255" s="3"/>
      <c r="SUN255" s="3"/>
      <c r="SUO255" s="3"/>
      <c r="SUP255" s="3"/>
      <c r="SUQ255" s="3"/>
      <c r="SUR255" s="3"/>
      <c r="SUS255" s="3"/>
      <c r="SUT255" s="3"/>
      <c r="SUU255" s="3"/>
      <c r="SUV255" s="3"/>
      <c r="SUW255" s="3"/>
      <c r="SUX255" s="3"/>
      <c r="SUY255" s="3"/>
      <c r="SUZ255" s="3"/>
      <c r="SVA255" s="3"/>
      <c r="SVB255" s="3"/>
      <c r="SVC255" s="3"/>
      <c r="SVD255" s="3"/>
      <c r="SVE255" s="3"/>
      <c r="SVF255" s="3"/>
      <c r="SVG255" s="3"/>
      <c r="SVH255" s="3"/>
      <c r="SVI255" s="3"/>
      <c r="SVJ255" s="3"/>
      <c r="SVK255" s="3"/>
      <c r="SVL255" s="3"/>
      <c r="SVM255" s="3"/>
      <c r="SVN255" s="3"/>
      <c r="SVO255" s="3"/>
      <c r="SVP255" s="3"/>
      <c r="SVQ255" s="3"/>
      <c r="SVR255" s="3"/>
      <c r="SVS255" s="3"/>
      <c r="SVT255" s="3"/>
      <c r="SVU255" s="3"/>
      <c r="SVV255" s="3"/>
      <c r="SVW255" s="3"/>
      <c r="SVX255" s="3"/>
      <c r="SVY255" s="3"/>
      <c r="SVZ255" s="3"/>
      <c r="SWA255" s="3"/>
      <c r="SWB255" s="3"/>
      <c r="SWC255" s="3"/>
      <c r="SWD255" s="3"/>
      <c r="SWE255" s="3"/>
      <c r="SWF255" s="3"/>
      <c r="SWG255" s="3"/>
      <c r="SWH255" s="3"/>
      <c r="SWI255" s="3"/>
      <c r="SWJ255" s="3"/>
      <c r="SWK255" s="3"/>
      <c r="SWL255" s="3"/>
      <c r="SWM255" s="3"/>
      <c r="SWN255" s="3"/>
      <c r="SWO255" s="3"/>
      <c r="SWP255" s="3"/>
      <c r="SWQ255" s="3"/>
      <c r="SWR255" s="3"/>
      <c r="SWS255" s="3"/>
      <c r="SWT255" s="3"/>
      <c r="SWU255" s="3"/>
      <c r="SWV255" s="3"/>
      <c r="SWW255" s="3"/>
      <c r="SWX255" s="3"/>
      <c r="SWY255" s="3"/>
      <c r="SWZ255" s="3"/>
      <c r="SXA255" s="3"/>
      <c r="SXB255" s="3"/>
      <c r="SXC255" s="3"/>
      <c r="SXD255" s="3"/>
      <c r="SXE255" s="3"/>
      <c r="SXF255" s="3"/>
      <c r="SXG255" s="3"/>
      <c r="SXH255" s="3"/>
      <c r="SXI255" s="3"/>
      <c r="SXJ255" s="3"/>
      <c r="SXK255" s="3"/>
      <c r="SXL255" s="3"/>
      <c r="SXM255" s="3"/>
      <c r="SXN255" s="3"/>
      <c r="SXO255" s="3"/>
      <c r="SXP255" s="3"/>
      <c r="SXQ255" s="3"/>
      <c r="SXR255" s="3"/>
      <c r="SXS255" s="3"/>
      <c r="SXT255" s="3"/>
      <c r="SXU255" s="3"/>
      <c r="SXV255" s="3"/>
      <c r="SXW255" s="3"/>
      <c r="SXX255" s="3"/>
      <c r="SXY255" s="3"/>
      <c r="SXZ255" s="3"/>
      <c r="SYA255" s="3"/>
      <c r="SYB255" s="3"/>
      <c r="SYC255" s="3"/>
      <c r="SYD255" s="3"/>
      <c r="SYE255" s="3"/>
      <c r="SYF255" s="3"/>
      <c r="SYG255" s="3"/>
      <c r="SYH255" s="3"/>
      <c r="SYI255" s="3"/>
      <c r="SYJ255" s="3"/>
      <c r="SYK255" s="3"/>
      <c r="SYL255" s="3"/>
      <c r="SYM255" s="3"/>
      <c r="SYN255" s="3"/>
      <c r="SYO255" s="3"/>
      <c r="SYP255" s="3"/>
      <c r="SYQ255" s="3"/>
      <c r="SYR255" s="3"/>
      <c r="SYS255" s="3"/>
      <c r="SYT255" s="3"/>
      <c r="SYU255" s="3"/>
      <c r="SYV255" s="3"/>
      <c r="SYW255" s="3"/>
      <c r="SYX255" s="3"/>
      <c r="SYY255" s="3"/>
      <c r="SYZ255" s="3"/>
      <c r="SZA255" s="3"/>
      <c r="SZB255" s="3"/>
      <c r="SZC255" s="3"/>
      <c r="SZD255" s="3"/>
      <c r="SZE255" s="3"/>
      <c r="SZF255" s="3"/>
      <c r="SZG255" s="3"/>
      <c r="SZH255" s="3"/>
      <c r="SZI255" s="3"/>
      <c r="SZJ255" s="3"/>
      <c r="SZK255" s="3"/>
      <c r="SZL255" s="3"/>
      <c r="SZM255" s="3"/>
      <c r="SZN255" s="3"/>
      <c r="SZO255" s="3"/>
      <c r="SZP255" s="3"/>
      <c r="SZQ255" s="3"/>
      <c r="SZR255" s="3"/>
      <c r="SZS255" s="3"/>
      <c r="SZT255" s="3"/>
      <c r="SZU255" s="3"/>
      <c r="SZV255" s="3"/>
      <c r="SZW255" s="3"/>
      <c r="SZX255" s="3"/>
      <c r="SZY255" s="3"/>
      <c r="SZZ255" s="3"/>
      <c r="TAA255" s="3"/>
      <c r="TAB255" s="3"/>
      <c r="TAC255" s="3"/>
      <c r="TAD255" s="3"/>
      <c r="TAE255" s="3"/>
      <c r="TAF255" s="3"/>
      <c r="TAG255" s="3"/>
      <c r="TAH255" s="3"/>
      <c r="TAI255" s="3"/>
      <c r="TAJ255" s="3"/>
      <c r="TAK255" s="3"/>
      <c r="TAL255" s="3"/>
      <c r="TAM255" s="3"/>
      <c r="TAN255" s="3"/>
      <c r="TAO255" s="3"/>
      <c r="TAP255" s="3"/>
      <c r="TAQ255" s="3"/>
      <c r="TAR255" s="3"/>
      <c r="TAS255" s="3"/>
      <c r="TAT255" s="3"/>
      <c r="TAU255" s="3"/>
      <c r="TAV255" s="3"/>
      <c r="TAW255" s="3"/>
      <c r="TAX255" s="3"/>
      <c r="TAY255" s="3"/>
      <c r="TAZ255" s="3"/>
      <c r="TBA255" s="3"/>
      <c r="TBB255" s="3"/>
      <c r="TBC255" s="3"/>
      <c r="TBD255" s="3"/>
      <c r="TBE255" s="3"/>
      <c r="TBF255" s="3"/>
      <c r="TBG255" s="3"/>
      <c r="TBH255" s="3"/>
      <c r="TBI255" s="3"/>
      <c r="TBJ255" s="3"/>
      <c r="TBK255" s="3"/>
      <c r="TBL255" s="3"/>
      <c r="TBM255" s="3"/>
      <c r="TBN255" s="3"/>
      <c r="TBO255" s="3"/>
      <c r="TBP255" s="3"/>
      <c r="TBQ255" s="3"/>
      <c r="TBR255" s="3"/>
      <c r="TBS255" s="3"/>
      <c r="TBT255" s="3"/>
      <c r="TBU255" s="3"/>
      <c r="TBV255" s="3"/>
      <c r="TBW255" s="3"/>
      <c r="TBX255" s="3"/>
      <c r="TBY255" s="3"/>
      <c r="TBZ255" s="3"/>
      <c r="TCA255" s="3"/>
      <c r="TCB255" s="3"/>
      <c r="TCC255" s="3"/>
      <c r="TCD255" s="3"/>
      <c r="TCE255" s="3"/>
      <c r="TCF255" s="3"/>
      <c r="TCG255" s="3"/>
      <c r="TCH255" s="3"/>
      <c r="TCI255" s="3"/>
      <c r="TCJ255" s="3"/>
      <c r="TCK255" s="3"/>
      <c r="TCL255" s="3"/>
      <c r="TCM255" s="3"/>
      <c r="TCN255" s="3"/>
      <c r="TCO255" s="3"/>
      <c r="TCP255" s="3"/>
      <c r="TCQ255" s="3"/>
      <c r="TCR255" s="3"/>
      <c r="TCS255" s="3"/>
      <c r="TCT255" s="3"/>
      <c r="TCU255" s="3"/>
      <c r="TCV255" s="3"/>
      <c r="TCW255" s="3"/>
      <c r="TCX255" s="3"/>
      <c r="TCY255" s="3"/>
      <c r="TCZ255" s="3"/>
      <c r="TDA255" s="3"/>
      <c r="TDB255" s="3"/>
      <c r="TDC255" s="3"/>
      <c r="TDD255" s="3"/>
      <c r="TDE255" s="3"/>
      <c r="TDF255" s="3"/>
      <c r="TDG255" s="3"/>
      <c r="TDH255" s="3"/>
      <c r="TDI255" s="3"/>
      <c r="TDJ255" s="3"/>
      <c r="TDK255" s="3"/>
      <c r="TDL255" s="3"/>
      <c r="TDM255" s="3"/>
      <c r="TDN255" s="3"/>
      <c r="TDO255" s="3"/>
      <c r="TDP255" s="3"/>
      <c r="TDQ255" s="3"/>
      <c r="TDR255" s="3"/>
      <c r="TDS255" s="3"/>
      <c r="TDT255" s="3"/>
      <c r="TDU255" s="3"/>
      <c r="TDV255" s="3"/>
      <c r="TDW255" s="3"/>
      <c r="TDX255" s="3"/>
      <c r="TDY255" s="3"/>
      <c r="TDZ255" s="3"/>
      <c r="TEA255" s="3"/>
      <c r="TEB255" s="3"/>
      <c r="TEC255" s="3"/>
      <c r="TED255" s="3"/>
      <c r="TEE255" s="3"/>
      <c r="TEF255" s="3"/>
      <c r="TEG255" s="3"/>
      <c r="TEH255" s="3"/>
      <c r="TEI255" s="3"/>
      <c r="TEJ255" s="3"/>
      <c r="TEK255" s="3"/>
      <c r="TEL255" s="3"/>
      <c r="TEM255" s="3"/>
      <c r="TEN255" s="3"/>
      <c r="TEO255" s="3"/>
      <c r="TEP255" s="3"/>
      <c r="TEQ255" s="3"/>
      <c r="TER255" s="3"/>
      <c r="TES255" s="3"/>
      <c r="TET255" s="3"/>
      <c r="TEU255" s="3"/>
      <c r="TEV255" s="3"/>
      <c r="TEW255" s="3"/>
      <c r="TEX255" s="3"/>
      <c r="TEY255" s="3"/>
      <c r="TEZ255" s="3"/>
      <c r="TFA255" s="3"/>
      <c r="TFB255" s="3"/>
      <c r="TFC255" s="3"/>
      <c r="TFD255" s="3"/>
      <c r="TFE255" s="3"/>
      <c r="TFF255" s="3"/>
      <c r="TFG255" s="3"/>
      <c r="TFH255" s="3"/>
      <c r="TFI255" s="3"/>
      <c r="TFJ255" s="3"/>
      <c r="TFK255" s="3"/>
      <c r="TFL255" s="3"/>
      <c r="TFM255" s="3"/>
      <c r="TFN255" s="3"/>
      <c r="TFO255" s="3"/>
      <c r="TFP255" s="3"/>
      <c r="TFQ255" s="3"/>
      <c r="TFR255" s="3"/>
      <c r="TFS255" s="3"/>
      <c r="TFT255" s="3"/>
      <c r="TFU255" s="3"/>
      <c r="TFV255" s="3"/>
      <c r="TFW255" s="3"/>
      <c r="TFX255" s="3"/>
      <c r="TFY255" s="3"/>
      <c r="TFZ255" s="3"/>
      <c r="TGA255" s="3"/>
      <c r="TGB255" s="3"/>
      <c r="TGC255" s="3"/>
      <c r="TGD255" s="3"/>
      <c r="TGE255" s="3"/>
      <c r="TGF255" s="3"/>
      <c r="TGG255" s="3"/>
      <c r="TGH255" s="3"/>
      <c r="TGI255" s="3"/>
      <c r="TGJ255" s="3"/>
      <c r="TGK255" s="3"/>
      <c r="TGL255" s="3"/>
      <c r="TGM255" s="3"/>
      <c r="TGN255" s="3"/>
      <c r="TGO255" s="3"/>
      <c r="TGP255" s="3"/>
      <c r="TGQ255" s="3"/>
      <c r="TGR255" s="3"/>
      <c r="TGS255" s="3"/>
      <c r="TGT255" s="3"/>
      <c r="TGU255" s="3"/>
      <c r="TGV255" s="3"/>
      <c r="TGW255" s="3"/>
      <c r="TGX255" s="3"/>
      <c r="TGY255" s="3"/>
      <c r="TGZ255" s="3"/>
      <c r="THA255" s="3"/>
      <c r="THB255" s="3"/>
      <c r="THC255" s="3"/>
      <c r="THD255" s="3"/>
      <c r="THE255" s="3"/>
      <c r="THF255" s="3"/>
      <c r="THG255" s="3"/>
      <c r="THH255" s="3"/>
      <c r="THI255" s="3"/>
      <c r="THJ255" s="3"/>
      <c r="THK255" s="3"/>
      <c r="THL255" s="3"/>
      <c r="THM255" s="3"/>
      <c r="THN255" s="3"/>
      <c r="THO255" s="3"/>
      <c r="THP255" s="3"/>
      <c r="THQ255" s="3"/>
      <c r="THR255" s="3"/>
      <c r="THS255" s="3"/>
      <c r="THT255" s="3"/>
      <c r="THU255" s="3"/>
      <c r="THV255" s="3"/>
      <c r="THW255" s="3"/>
      <c r="THX255" s="3"/>
      <c r="THY255" s="3"/>
      <c r="THZ255" s="3"/>
      <c r="TIA255" s="3"/>
      <c r="TIB255" s="3"/>
      <c r="TIC255" s="3"/>
      <c r="TID255" s="3"/>
      <c r="TIE255" s="3"/>
      <c r="TIF255" s="3"/>
      <c r="TIG255" s="3"/>
      <c r="TIH255" s="3"/>
      <c r="TII255" s="3"/>
      <c r="TIJ255" s="3"/>
      <c r="TIK255" s="3"/>
      <c r="TIL255" s="3"/>
      <c r="TIM255" s="3"/>
      <c r="TIN255" s="3"/>
      <c r="TIO255" s="3"/>
      <c r="TIP255" s="3"/>
      <c r="TIQ255" s="3"/>
      <c r="TIR255" s="3"/>
      <c r="TIS255" s="3"/>
      <c r="TIT255" s="3"/>
      <c r="TIU255" s="3"/>
      <c r="TIV255" s="3"/>
      <c r="TIW255" s="3"/>
      <c r="TIX255" s="3"/>
      <c r="TIY255" s="3"/>
      <c r="TIZ255" s="3"/>
      <c r="TJA255" s="3"/>
      <c r="TJB255" s="3"/>
      <c r="TJC255" s="3"/>
      <c r="TJD255" s="3"/>
      <c r="TJE255" s="3"/>
      <c r="TJF255" s="3"/>
      <c r="TJG255" s="3"/>
      <c r="TJH255" s="3"/>
      <c r="TJI255" s="3"/>
      <c r="TJJ255" s="3"/>
      <c r="TJK255" s="3"/>
      <c r="TJL255" s="3"/>
      <c r="TJM255" s="3"/>
      <c r="TJN255" s="3"/>
      <c r="TJO255" s="3"/>
      <c r="TJP255" s="3"/>
      <c r="TJQ255" s="3"/>
      <c r="TJR255" s="3"/>
      <c r="TJS255" s="3"/>
      <c r="TJT255" s="3"/>
      <c r="TJU255" s="3"/>
      <c r="TJV255" s="3"/>
      <c r="TJW255" s="3"/>
      <c r="TJX255" s="3"/>
      <c r="TJY255" s="3"/>
      <c r="TJZ255" s="3"/>
      <c r="TKA255" s="3"/>
      <c r="TKB255" s="3"/>
      <c r="TKC255" s="3"/>
      <c r="TKD255" s="3"/>
      <c r="TKE255" s="3"/>
      <c r="TKF255" s="3"/>
      <c r="TKG255" s="3"/>
      <c r="TKH255" s="3"/>
      <c r="TKI255" s="3"/>
      <c r="TKJ255" s="3"/>
      <c r="TKK255" s="3"/>
      <c r="TKL255" s="3"/>
      <c r="TKM255" s="3"/>
      <c r="TKN255" s="3"/>
      <c r="TKO255" s="3"/>
      <c r="TKP255" s="3"/>
      <c r="TKQ255" s="3"/>
      <c r="TKR255" s="3"/>
      <c r="TKS255" s="3"/>
      <c r="TKT255" s="3"/>
      <c r="TKU255" s="3"/>
      <c r="TKV255" s="3"/>
      <c r="TKW255" s="3"/>
      <c r="TKX255" s="3"/>
      <c r="TKY255" s="3"/>
      <c r="TKZ255" s="3"/>
      <c r="TLA255" s="3"/>
      <c r="TLB255" s="3"/>
      <c r="TLC255" s="3"/>
      <c r="TLD255" s="3"/>
      <c r="TLE255" s="3"/>
      <c r="TLF255" s="3"/>
      <c r="TLG255" s="3"/>
      <c r="TLH255" s="3"/>
      <c r="TLI255" s="3"/>
      <c r="TLJ255" s="3"/>
      <c r="TLK255" s="3"/>
      <c r="TLL255" s="3"/>
      <c r="TLM255" s="3"/>
      <c r="TLN255" s="3"/>
      <c r="TLO255" s="3"/>
      <c r="TLP255" s="3"/>
      <c r="TLQ255" s="3"/>
      <c r="TLR255" s="3"/>
      <c r="TLS255" s="3"/>
      <c r="TLT255" s="3"/>
      <c r="TLU255" s="3"/>
      <c r="TLV255" s="3"/>
      <c r="TLW255" s="3"/>
      <c r="TLX255" s="3"/>
      <c r="TLY255" s="3"/>
      <c r="TLZ255" s="3"/>
      <c r="TMA255" s="3"/>
      <c r="TMB255" s="3"/>
      <c r="TMC255" s="3"/>
      <c r="TMD255" s="3"/>
      <c r="TME255" s="3"/>
      <c r="TMF255" s="3"/>
      <c r="TMG255" s="3"/>
      <c r="TMH255" s="3"/>
      <c r="TMI255" s="3"/>
      <c r="TMJ255" s="3"/>
      <c r="TMK255" s="3"/>
      <c r="TML255" s="3"/>
      <c r="TMM255" s="3"/>
      <c r="TMN255" s="3"/>
      <c r="TMO255" s="3"/>
      <c r="TMP255" s="3"/>
      <c r="TMQ255" s="3"/>
      <c r="TMR255" s="3"/>
      <c r="TMS255" s="3"/>
      <c r="TMT255" s="3"/>
      <c r="TMU255" s="3"/>
      <c r="TMV255" s="3"/>
      <c r="TMW255" s="3"/>
      <c r="TMX255" s="3"/>
      <c r="TMY255" s="3"/>
      <c r="TMZ255" s="3"/>
      <c r="TNA255" s="3"/>
      <c r="TNB255" s="3"/>
      <c r="TNC255" s="3"/>
      <c r="TND255" s="3"/>
      <c r="TNE255" s="3"/>
      <c r="TNF255" s="3"/>
      <c r="TNG255" s="3"/>
      <c r="TNH255" s="3"/>
      <c r="TNI255" s="3"/>
      <c r="TNJ255" s="3"/>
      <c r="TNK255" s="3"/>
      <c r="TNL255" s="3"/>
      <c r="TNM255" s="3"/>
      <c r="TNN255" s="3"/>
      <c r="TNO255" s="3"/>
      <c r="TNP255" s="3"/>
      <c r="TNQ255" s="3"/>
      <c r="TNR255" s="3"/>
      <c r="TNS255" s="3"/>
      <c r="TNT255" s="3"/>
      <c r="TNU255" s="3"/>
      <c r="TNV255" s="3"/>
      <c r="TNW255" s="3"/>
      <c r="TNX255" s="3"/>
      <c r="TNY255" s="3"/>
      <c r="TNZ255" s="3"/>
      <c r="TOA255" s="3"/>
      <c r="TOB255" s="3"/>
      <c r="TOC255" s="3"/>
      <c r="TOD255" s="3"/>
      <c r="TOE255" s="3"/>
      <c r="TOF255" s="3"/>
      <c r="TOG255" s="3"/>
      <c r="TOH255" s="3"/>
      <c r="TOI255" s="3"/>
      <c r="TOJ255" s="3"/>
      <c r="TOK255" s="3"/>
      <c r="TOL255" s="3"/>
      <c r="TOM255" s="3"/>
      <c r="TON255" s="3"/>
      <c r="TOO255" s="3"/>
      <c r="TOP255" s="3"/>
      <c r="TOQ255" s="3"/>
      <c r="TOR255" s="3"/>
      <c r="TOS255" s="3"/>
      <c r="TOT255" s="3"/>
      <c r="TOU255" s="3"/>
      <c r="TOV255" s="3"/>
      <c r="TOW255" s="3"/>
      <c r="TOX255" s="3"/>
      <c r="TOY255" s="3"/>
      <c r="TOZ255" s="3"/>
      <c r="TPA255" s="3"/>
      <c r="TPB255" s="3"/>
      <c r="TPC255" s="3"/>
      <c r="TPD255" s="3"/>
      <c r="TPE255" s="3"/>
      <c r="TPF255" s="3"/>
      <c r="TPG255" s="3"/>
      <c r="TPH255" s="3"/>
      <c r="TPI255" s="3"/>
      <c r="TPJ255" s="3"/>
      <c r="TPK255" s="3"/>
      <c r="TPL255" s="3"/>
      <c r="TPM255" s="3"/>
      <c r="TPN255" s="3"/>
      <c r="TPO255" s="3"/>
      <c r="TPP255" s="3"/>
      <c r="TPQ255" s="3"/>
      <c r="TPR255" s="3"/>
      <c r="TPS255" s="3"/>
      <c r="TPT255" s="3"/>
      <c r="TPU255" s="3"/>
      <c r="TPV255" s="3"/>
      <c r="TPW255" s="3"/>
      <c r="TPX255" s="3"/>
      <c r="TPY255" s="3"/>
      <c r="TPZ255" s="3"/>
      <c r="TQA255" s="3"/>
      <c r="TQB255" s="3"/>
      <c r="TQC255" s="3"/>
      <c r="TQD255" s="3"/>
      <c r="TQE255" s="3"/>
      <c r="TQF255" s="3"/>
      <c r="TQG255" s="3"/>
      <c r="TQH255" s="3"/>
      <c r="TQI255" s="3"/>
      <c r="TQJ255" s="3"/>
      <c r="TQK255" s="3"/>
      <c r="TQL255" s="3"/>
      <c r="TQM255" s="3"/>
      <c r="TQN255" s="3"/>
      <c r="TQO255" s="3"/>
      <c r="TQP255" s="3"/>
      <c r="TQQ255" s="3"/>
      <c r="TQR255" s="3"/>
      <c r="TQS255" s="3"/>
      <c r="TQT255" s="3"/>
      <c r="TQU255" s="3"/>
      <c r="TQV255" s="3"/>
      <c r="TQW255" s="3"/>
      <c r="TQX255" s="3"/>
      <c r="TQY255" s="3"/>
      <c r="TQZ255" s="3"/>
      <c r="TRA255" s="3"/>
      <c r="TRB255" s="3"/>
      <c r="TRC255" s="3"/>
      <c r="TRD255" s="3"/>
      <c r="TRE255" s="3"/>
      <c r="TRF255" s="3"/>
      <c r="TRG255" s="3"/>
      <c r="TRH255" s="3"/>
      <c r="TRI255" s="3"/>
      <c r="TRJ255" s="3"/>
      <c r="TRK255" s="3"/>
      <c r="TRL255" s="3"/>
      <c r="TRM255" s="3"/>
      <c r="TRN255" s="3"/>
      <c r="TRO255" s="3"/>
      <c r="TRP255" s="3"/>
      <c r="TRQ255" s="3"/>
      <c r="TRR255" s="3"/>
      <c r="TRS255" s="3"/>
      <c r="TRT255" s="3"/>
      <c r="TRU255" s="3"/>
      <c r="TRV255" s="3"/>
      <c r="TRW255" s="3"/>
      <c r="TRX255" s="3"/>
      <c r="TRY255" s="3"/>
      <c r="TRZ255" s="3"/>
      <c r="TSA255" s="3"/>
      <c r="TSB255" s="3"/>
      <c r="TSC255" s="3"/>
      <c r="TSD255" s="3"/>
      <c r="TSE255" s="3"/>
      <c r="TSF255" s="3"/>
      <c r="TSG255" s="3"/>
      <c r="TSH255" s="3"/>
      <c r="TSI255" s="3"/>
      <c r="TSJ255" s="3"/>
      <c r="TSK255" s="3"/>
      <c r="TSL255" s="3"/>
      <c r="TSM255" s="3"/>
      <c r="TSN255" s="3"/>
      <c r="TSO255" s="3"/>
      <c r="TSP255" s="3"/>
      <c r="TSQ255" s="3"/>
      <c r="TSR255" s="3"/>
      <c r="TSS255" s="3"/>
      <c r="TST255" s="3"/>
      <c r="TSU255" s="3"/>
      <c r="TSV255" s="3"/>
      <c r="TSW255" s="3"/>
      <c r="TSX255" s="3"/>
      <c r="TSY255" s="3"/>
      <c r="TSZ255" s="3"/>
      <c r="TTA255" s="3"/>
      <c r="TTB255" s="3"/>
      <c r="TTC255" s="3"/>
      <c r="TTD255" s="3"/>
      <c r="TTE255" s="3"/>
      <c r="TTF255" s="3"/>
      <c r="TTG255" s="3"/>
      <c r="TTH255" s="3"/>
      <c r="TTI255" s="3"/>
      <c r="TTJ255" s="3"/>
      <c r="TTK255" s="3"/>
      <c r="TTL255" s="3"/>
      <c r="TTM255" s="3"/>
      <c r="TTN255" s="3"/>
      <c r="TTO255" s="3"/>
      <c r="TTP255" s="3"/>
      <c r="TTQ255" s="3"/>
      <c r="TTR255" s="3"/>
      <c r="TTS255" s="3"/>
      <c r="TTT255" s="3"/>
      <c r="TTU255" s="3"/>
      <c r="TTV255" s="3"/>
      <c r="TTW255" s="3"/>
      <c r="TTX255" s="3"/>
      <c r="TTY255" s="3"/>
      <c r="TTZ255" s="3"/>
      <c r="TUA255" s="3"/>
      <c r="TUB255" s="3"/>
      <c r="TUC255" s="3"/>
      <c r="TUD255" s="3"/>
      <c r="TUE255" s="3"/>
      <c r="TUF255" s="3"/>
      <c r="TUG255" s="3"/>
      <c r="TUH255" s="3"/>
      <c r="TUI255" s="3"/>
      <c r="TUJ255" s="3"/>
      <c r="TUK255" s="3"/>
      <c r="TUL255" s="3"/>
      <c r="TUM255" s="3"/>
      <c r="TUN255" s="3"/>
      <c r="TUO255" s="3"/>
      <c r="TUP255" s="3"/>
      <c r="TUQ255" s="3"/>
      <c r="TUR255" s="3"/>
      <c r="TUS255" s="3"/>
      <c r="TUT255" s="3"/>
      <c r="TUU255" s="3"/>
      <c r="TUV255" s="3"/>
      <c r="TUW255" s="3"/>
      <c r="TUX255" s="3"/>
      <c r="TUY255" s="3"/>
      <c r="TUZ255" s="3"/>
      <c r="TVA255" s="3"/>
      <c r="TVB255" s="3"/>
      <c r="TVC255" s="3"/>
      <c r="TVD255" s="3"/>
      <c r="TVE255" s="3"/>
      <c r="TVF255" s="3"/>
      <c r="TVG255" s="3"/>
      <c r="TVH255" s="3"/>
      <c r="TVI255" s="3"/>
      <c r="TVJ255" s="3"/>
      <c r="TVK255" s="3"/>
      <c r="TVL255" s="3"/>
      <c r="TVM255" s="3"/>
      <c r="TVN255" s="3"/>
      <c r="TVO255" s="3"/>
      <c r="TVP255" s="3"/>
      <c r="TVQ255" s="3"/>
      <c r="TVR255" s="3"/>
      <c r="TVS255" s="3"/>
      <c r="TVT255" s="3"/>
      <c r="TVU255" s="3"/>
      <c r="TVV255" s="3"/>
      <c r="TVW255" s="3"/>
      <c r="TVX255" s="3"/>
      <c r="TVY255" s="3"/>
      <c r="TVZ255" s="3"/>
      <c r="TWA255" s="3"/>
      <c r="TWB255" s="3"/>
      <c r="TWC255" s="3"/>
      <c r="TWD255" s="3"/>
      <c r="TWE255" s="3"/>
      <c r="TWF255" s="3"/>
      <c r="TWG255" s="3"/>
      <c r="TWH255" s="3"/>
      <c r="TWI255" s="3"/>
      <c r="TWJ255" s="3"/>
      <c r="TWK255" s="3"/>
      <c r="TWL255" s="3"/>
      <c r="TWM255" s="3"/>
      <c r="TWN255" s="3"/>
      <c r="TWO255" s="3"/>
      <c r="TWP255" s="3"/>
      <c r="TWQ255" s="3"/>
      <c r="TWR255" s="3"/>
      <c r="TWS255" s="3"/>
      <c r="TWT255" s="3"/>
      <c r="TWU255" s="3"/>
      <c r="TWV255" s="3"/>
      <c r="TWW255" s="3"/>
      <c r="TWX255" s="3"/>
      <c r="TWY255" s="3"/>
      <c r="TWZ255" s="3"/>
      <c r="TXA255" s="3"/>
      <c r="TXB255" s="3"/>
      <c r="TXC255" s="3"/>
      <c r="TXD255" s="3"/>
      <c r="TXE255" s="3"/>
      <c r="TXF255" s="3"/>
      <c r="TXG255" s="3"/>
      <c r="TXH255" s="3"/>
      <c r="TXI255" s="3"/>
      <c r="TXJ255" s="3"/>
      <c r="TXK255" s="3"/>
      <c r="TXL255" s="3"/>
      <c r="TXM255" s="3"/>
      <c r="TXN255" s="3"/>
      <c r="TXO255" s="3"/>
      <c r="TXP255" s="3"/>
      <c r="TXQ255" s="3"/>
      <c r="TXR255" s="3"/>
      <c r="TXS255" s="3"/>
      <c r="TXT255" s="3"/>
      <c r="TXU255" s="3"/>
      <c r="TXV255" s="3"/>
      <c r="TXW255" s="3"/>
      <c r="TXX255" s="3"/>
      <c r="TXY255" s="3"/>
      <c r="TXZ255" s="3"/>
      <c r="TYA255" s="3"/>
      <c r="TYB255" s="3"/>
      <c r="TYC255" s="3"/>
      <c r="TYD255" s="3"/>
      <c r="TYE255" s="3"/>
      <c r="TYF255" s="3"/>
      <c r="TYG255" s="3"/>
      <c r="TYH255" s="3"/>
      <c r="TYI255" s="3"/>
      <c r="TYJ255" s="3"/>
      <c r="TYK255" s="3"/>
      <c r="TYL255" s="3"/>
      <c r="TYM255" s="3"/>
      <c r="TYN255" s="3"/>
      <c r="TYO255" s="3"/>
      <c r="TYP255" s="3"/>
      <c r="TYQ255" s="3"/>
      <c r="TYR255" s="3"/>
      <c r="TYS255" s="3"/>
      <c r="TYT255" s="3"/>
      <c r="TYU255" s="3"/>
      <c r="TYV255" s="3"/>
      <c r="TYW255" s="3"/>
      <c r="TYX255" s="3"/>
      <c r="TYY255" s="3"/>
      <c r="TYZ255" s="3"/>
      <c r="TZA255" s="3"/>
      <c r="TZB255" s="3"/>
      <c r="TZC255" s="3"/>
      <c r="TZD255" s="3"/>
      <c r="TZE255" s="3"/>
      <c r="TZF255" s="3"/>
      <c r="TZG255" s="3"/>
      <c r="TZH255" s="3"/>
      <c r="TZI255" s="3"/>
      <c r="TZJ255" s="3"/>
      <c r="TZK255" s="3"/>
      <c r="TZL255" s="3"/>
      <c r="TZM255" s="3"/>
      <c r="TZN255" s="3"/>
      <c r="TZO255" s="3"/>
      <c r="TZP255" s="3"/>
      <c r="TZQ255" s="3"/>
      <c r="TZR255" s="3"/>
      <c r="TZS255" s="3"/>
      <c r="TZT255" s="3"/>
      <c r="TZU255" s="3"/>
      <c r="TZV255" s="3"/>
      <c r="TZW255" s="3"/>
      <c r="TZX255" s="3"/>
      <c r="TZY255" s="3"/>
      <c r="TZZ255" s="3"/>
      <c r="UAA255" s="3"/>
      <c r="UAB255" s="3"/>
      <c r="UAC255" s="3"/>
      <c r="UAD255" s="3"/>
      <c r="UAE255" s="3"/>
      <c r="UAF255" s="3"/>
      <c r="UAG255" s="3"/>
      <c r="UAH255" s="3"/>
      <c r="UAI255" s="3"/>
      <c r="UAJ255" s="3"/>
      <c r="UAK255" s="3"/>
      <c r="UAL255" s="3"/>
      <c r="UAM255" s="3"/>
      <c r="UAN255" s="3"/>
      <c r="UAO255" s="3"/>
      <c r="UAP255" s="3"/>
      <c r="UAQ255" s="3"/>
      <c r="UAR255" s="3"/>
      <c r="UAS255" s="3"/>
      <c r="UAT255" s="3"/>
      <c r="UAU255" s="3"/>
      <c r="UAV255" s="3"/>
      <c r="UAW255" s="3"/>
      <c r="UAX255" s="3"/>
      <c r="UAY255" s="3"/>
      <c r="UAZ255" s="3"/>
      <c r="UBA255" s="3"/>
      <c r="UBB255" s="3"/>
      <c r="UBC255" s="3"/>
      <c r="UBD255" s="3"/>
      <c r="UBE255" s="3"/>
      <c r="UBF255" s="3"/>
      <c r="UBG255" s="3"/>
      <c r="UBH255" s="3"/>
      <c r="UBI255" s="3"/>
      <c r="UBJ255" s="3"/>
      <c r="UBK255" s="3"/>
      <c r="UBL255" s="3"/>
      <c r="UBM255" s="3"/>
      <c r="UBN255" s="3"/>
      <c r="UBO255" s="3"/>
      <c r="UBP255" s="3"/>
      <c r="UBQ255" s="3"/>
      <c r="UBR255" s="3"/>
      <c r="UBS255" s="3"/>
      <c r="UBT255" s="3"/>
      <c r="UBU255" s="3"/>
      <c r="UBV255" s="3"/>
      <c r="UBW255" s="3"/>
      <c r="UBX255" s="3"/>
      <c r="UBY255" s="3"/>
      <c r="UBZ255" s="3"/>
      <c r="UCA255" s="3"/>
      <c r="UCB255" s="3"/>
      <c r="UCC255" s="3"/>
      <c r="UCD255" s="3"/>
      <c r="UCE255" s="3"/>
      <c r="UCF255" s="3"/>
      <c r="UCG255" s="3"/>
      <c r="UCH255" s="3"/>
      <c r="UCI255" s="3"/>
      <c r="UCJ255" s="3"/>
      <c r="UCK255" s="3"/>
      <c r="UCL255" s="3"/>
      <c r="UCM255" s="3"/>
      <c r="UCN255" s="3"/>
      <c r="UCO255" s="3"/>
      <c r="UCP255" s="3"/>
      <c r="UCQ255" s="3"/>
      <c r="UCR255" s="3"/>
      <c r="UCS255" s="3"/>
      <c r="UCT255" s="3"/>
      <c r="UCU255" s="3"/>
      <c r="UCV255" s="3"/>
      <c r="UCW255" s="3"/>
      <c r="UCX255" s="3"/>
      <c r="UCY255" s="3"/>
      <c r="UCZ255" s="3"/>
      <c r="UDA255" s="3"/>
      <c r="UDB255" s="3"/>
      <c r="UDC255" s="3"/>
      <c r="UDD255" s="3"/>
      <c r="UDE255" s="3"/>
      <c r="UDF255" s="3"/>
      <c r="UDG255" s="3"/>
      <c r="UDH255" s="3"/>
      <c r="UDI255" s="3"/>
      <c r="UDJ255" s="3"/>
      <c r="UDK255" s="3"/>
      <c r="UDL255" s="3"/>
      <c r="UDM255" s="3"/>
      <c r="UDN255" s="3"/>
      <c r="UDO255" s="3"/>
      <c r="UDP255" s="3"/>
      <c r="UDQ255" s="3"/>
      <c r="UDR255" s="3"/>
      <c r="UDS255" s="3"/>
      <c r="UDT255" s="3"/>
      <c r="UDU255" s="3"/>
      <c r="UDV255" s="3"/>
      <c r="UDW255" s="3"/>
      <c r="UDX255" s="3"/>
      <c r="UDY255" s="3"/>
      <c r="UDZ255" s="3"/>
      <c r="UEA255" s="3"/>
      <c r="UEB255" s="3"/>
      <c r="UEC255" s="3"/>
      <c r="UED255" s="3"/>
      <c r="UEE255" s="3"/>
      <c r="UEF255" s="3"/>
      <c r="UEG255" s="3"/>
      <c r="UEH255" s="3"/>
      <c r="UEI255" s="3"/>
      <c r="UEJ255" s="3"/>
      <c r="UEK255" s="3"/>
      <c r="UEL255" s="3"/>
      <c r="UEM255" s="3"/>
      <c r="UEN255" s="3"/>
      <c r="UEO255" s="3"/>
      <c r="UEP255" s="3"/>
      <c r="UEQ255" s="3"/>
      <c r="UER255" s="3"/>
      <c r="UES255" s="3"/>
      <c r="UET255" s="3"/>
      <c r="UEU255" s="3"/>
      <c r="UEV255" s="3"/>
      <c r="UEW255" s="3"/>
      <c r="UEX255" s="3"/>
      <c r="UEY255" s="3"/>
      <c r="UEZ255" s="3"/>
      <c r="UFA255" s="3"/>
      <c r="UFB255" s="3"/>
      <c r="UFC255" s="3"/>
      <c r="UFD255" s="3"/>
      <c r="UFE255" s="3"/>
      <c r="UFF255" s="3"/>
      <c r="UFG255" s="3"/>
      <c r="UFH255" s="3"/>
      <c r="UFI255" s="3"/>
      <c r="UFJ255" s="3"/>
      <c r="UFK255" s="3"/>
      <c r="UFL255" s="3"/>
      <c r="UFM255" s="3"/>
      <c r="UFN255" s="3"/>
      <c r="UFO255" s="3"/>
      <c r="UFP255" s="3"/>
      <c r="UFQ255" s="3"/>
      <c r="UFR255" s="3"/>
      <c r="UFS255" s="3"/>
      <c r="UFT255" s="3"/>
      <c r="UFU255" s="3"/>
      <c r="UFV255" s="3"/>
      <c r="UFW255" s="3"/>
      <c r="UFX255" s="3"/>
      <c r="UFY255" s="3"/>
      <c r="UFZ255" s="3"/>
      <c r="UGA255" s="3"/>
      <c r="UGB255" s="3"/>
      <c r="UGC255" s="3"/>
      <c r="UGD255" s="3"/>
      <c r="UGE255" s="3"/>
      <c r="UGF255" s="3"/>
      <c r="UGG255" s="3"/>
      <c r="UGH255" s="3"/>
      <c r="UGI255" s="3"/>
      <c r="UGJ255" s="3"/>
      <c r="UGK255" s="3"/>
      <c r="UGL255" s="3"/>
      <c r="UGM255" s="3"/>
      <c r="UGN255" s="3"/>
      <c r="UGO255" s="3"/>
      <c r="UGP255" s="3"/>
      <c r="UGQ255" s="3"/>
      <c r="UGR255" s="3"/>
      <c r="UGS255" s="3"/>
      <c r="UGT255" s="3"/>
      <c r="UGU255" s="3"/>
      <c r="UGV255" s="3"/>
      <c r="UGW255" s="3"/>
      <c r="UGX255" s="3"/>
      <c r="UGY255" s="3"/>
      <c r="UGZ255" s="3"/>
      <c r="UHA255" s="3"/>
      <c r="UHB255" s="3"/>
      <c r="UHC255" s="3"/>
      <c r="UHD255" s="3"/>
      <c r="UHE255" s="3"/>
      <c r="UHF255" s="3"/>
      <c r="UHG255" s="3"/>
      <c r="UHH255" s="3"/>
      <c r="UHI255" s="3"/>
      <c r="UHJ255" s="3"/>
      <c r="UHK255" s="3"/>
      <c r="UHL255" s="3"/>
      <c r="UHM255" s="3"/>
      <c r="UHN255" s="3"/>
      <c r="UHO255" s="3"/>
      <c r="UHP255" s="3"/>
      <c r="UHQ255" s="3"/>
      <c r="UHR255" s="3"/>
      <c r="UHS255" s="3"/>
      <c r="UHT255" s="3"/>
      <c r="UHU255" s="3"/>
      <c r="UHV255" s="3"/>
      <c r="UHW255" s="3"/>
      <c r="UHX255" s="3"/>
      <c r="UHY255" s="3"/>
      <c r="UHZ255" s="3"/>
      <c r="UIA255" s="3"/>
      <c r="UIB255" s="3"/>
      <c r="UIC255" s="3"/>
      <c r="UID255" s="3"/>
      <c r="UIE255" s="3"/>
      <c r="UIF255" s="3"/>
      <c r="UIG255" s="3"/>
      <c r="UIH255" s="3"/>
      <c r="UII255" s="3"/>
      <c r="UIJ255" s="3"/>
      <c r="UIK255" s="3"/>
      <c r="UIL255" s="3"/>
      <c r="UIM255" s="3"/>
      <c r="UIN255" s="3"/>
      <c r="UIO255" s="3"/>
      <c r="UIP255" s="3"/>
      <c r="UIQ255" s="3"/>
      <c r="UIR255" s="3"/>
      <c r="UIS255" s="3"/>
      <c r="UIT255" s="3"/>
      <c r="UIU255" s="3"/>
      <c r="UIV255" s="3"/>
      <c r="UIW255" s="3"/>
      <c r="UIX255" s="3"/>
      <c r="UIY255" s="3"/>
      <c r="UIZ255" s="3"/>
      <c r="UJA255" s="3"/>
      <c r="UJB255" s="3"/>
      <c r="UJC255" s="3"/>
      <c r="UJD255" s="3"/>
      <c r="UJE255" s="3"/>
      <c r="UJF255" s="3"/>
      <c r="UJG255" s="3"/>
      <c r="UJH255" s="3"/>
      <c r="UJI255" s="3"/>
      <c r="UJJ255" s="3"/>
      <c r="UJK255" s="3"/>
      <c r="UJL255" s="3"/>
      <c r="UJM255" s="3"/>
      <c r="UJN255" s="3"/>
      <c r="UJO255" s="3"/>
      <c r="UJP255" s="3"/>
      <c r="UJQ255" s="3"/>
      <c r="UJR255" s="3"/>
      <c r="UJS255" s="3"/>
      <c r="UJT255" s="3"/>
      <c r="UJU255" s="3"/>
      <c r="UJV255" s="3"/>
      <c r="UJW255" s="3"/>
      <c r="UJX255" s="3"/>
      <c r="UJY255" s="3"/>
      <c r="UJZ255" s="3"/>
      <c r="UKA255" s="3"/>
      <c r="UKB255" s="3"/>
      <c r="UKC255" s="3"/>
      <c r="UKD255" s="3"/>
      <c r="UKE255" s="3"/>
      <c r="UKF255" s="3"/>
      <c r="UKG255" s="3"/>
      <c r="UKH255" s="3"/>
      <c r="UKI255" s="3"/>
      <c r="UKJ255" s="3"/>
      <c r="UKK255" s="3"/>
      <c r="UKL255" s="3"/>
      <c r="UKM255" s="3"/>
      <c r="UKN255" s="3"/>
      <c r="UKO255" s="3"/>
      <c r="UKP255" s="3"/>
      <c r="UKQ255" s="3"/>
      <c r="UKR255" s="3"/>
      <c r="UKS255" s="3"/>
      <c r="UKT255" s="3"/>
      <c r="UKU255" s="3"/>
      <c r="UKV255" s="3"/>
      <c r="UKW255" s="3"/>
      <c r="UKX255" s="3"/>
      <c r="UKY255" s="3"/>
      <c r="UKZ255" s="3"/>
      <c r="ULA255" s="3"/>
      <c r="ULB255" s="3"/>
      <c r="ULC255" s="3"/>
      <c r="ULD255" s="3"/>
      <c r="ULE255" s="3"/>
      <c r="ULF255" s="3"/>
      <c r="ULG255" s="3"/>
      <c r="ULH255" s="3"/>
      <c r="ULI255" s="3"/>
      <c r="ULJ255" s="3"/>
      <c r="ULK255" s="3"/>
      <c r="ULL255" s="3"/>
      <c r="ULM255" s="3"/>
      <c r="ULN255" s="3"/>
      <c r="ULO255" s="3"/>
      <c r="ULP255" s="3"/>
      <c r="ULQ255" s="3"/>
      <c r="ULR255" s="3"/>
      <c r="ULS255" s="3"/>
      <c r="ULT255" s="3"/>
      <c r="ULU255" s="3"/>
      <c r="ULV255" s="3"/>
      <c r="ULW255" s="3"/>
      <c r="ULX255" s="3"/>
      <c r="ULY255" s="3"/>
      <c r="ULZ255" s="3"/>
      <c r="UMA255" s="3"/>
      <c r="UMB255" s="3"/>
      <c r="UMC255" s="3"/>
      <c r="UMD255" s="3"/>
      <c r="UME255" s="3"/>
      <c r="UMF255" s="3"/>
      <c r="UMG255" s="3"/>
      <c r="UMH255" s="3"/>
      <c r="UMI255" s="3"/>
      <c r="UMJ255" s="3"/>
      <c r="UMK255" s="3"/>
      <c r="UML255" s="3"/>
      <c r="UMM255" s="3"/>
      <c r="UMN255" s="3"/>
      <c r="UMO255" s="3"/>
      <c r="UMP255" s="3"/>
      <c r="UMQ255" s="3"/>
      <c r="UMR255" s="3"/>
      <c r="UMS255" s="3"/>
      <c r="UMT255" s="3"/>
      <c r="UMU255" s="3"/>
      <c r="UMV255" s="3"/>
      <c r="UMW255" s="3"/>
      <c r="UMX255" s="3"/>
      <c r="UMY255" s="3"/>
      <c r="UMZ255" s="3"/>
      <c r="UNA255" s="3"/>
      <c r="UNB255" s="3"/>
      <c r="UNC255" s="3"/>
      <c r="UND255" s="3"/>
      <c r="UNE255" s="3"/>
      <c r="UNF255" s="3"/>
      <c r="UNG255" s="3"/>
      <c r="UNH255" s="3"/>
      <c r="UNI255" s="3"/>
      <c r="UNJ255" s="3"/>
      <c r="UNK255" s="3"/>
      <c r="UNL255" s="3"/>
      <c r="UNM255" s="3"/>
      <c r="UNN255" s="3"/>
      <c r="UNO255" s="3"/>
      <c r="UNP255" s="3"/>
      <c r="UNQ255" s="3"/>
      <c r="UNR255" s="3"/>
      <c r="UNS255" s="3"/>
      <c r="UNT255" s="3"/>
      <c r="UNU255" s="3"/>
      <c r="UNV255" s="3"/>
      <c r="UNW255" s="3"/>
      <c r="UNX255" s="3"/>
      <c r="UNY255" s="3"/>
      <c r="UNZ255" s="3"/>
      <c r="UOA255" s="3"/>
      <c r="UOB255" s="3"/>
      <c r="UOC255" s="3"/>
      <c r="UOD255" s="3"/>
      <c r="UOE255" s="3"/>
      <c r="UOF255" s="3"/>
      <c r="UOG255" s="3"/>
      <c r="UOH255" s="3"/>
      <c r="UOI255" s="3"/>
      <c r="UOJ255" s="3"/>
      <c r="UOK255" s="3"/>
      <c r="UOL255" s="3"/>
      <c r="UOM255" s="3"/>
      <c r="UON255" s="3"/>
      <c r="UOO255" s="3"/>
      <c r="UOP255" s="3"/>
      <c r="UOQ255" s="3"/>
      <c r="UOR255" s="3"/>
      <c r="UOS255" s="3"/>
      <c r="UOT255" s="3"/>
      <c r="UOU255" s="3"/>
      <c r="UOV255" s="3"/>
      <c r="UOW255" s="3"/>
      <c r="UOX255" s="3"/>
      <c r="UOY255" s="3"/>
      <c r="UOZ255" s="3"/>
      <c r="UPA255" s="3"/>
      <c r="UPB255" s="3"/>
      <c r="UPC255" s="3"/>
      <c r="UPD255" s="3"/>
      <c r="UPE255" s="3"/>
      <c r="UPF255" s="3"/>
      <c r="UPG255" s="3"/>
      <c r="UPH255" s="3"/>
      <c r="UPI255" s="3"/>
      <c r="UPJ255" s="3"/>
      <c r="UPK255" s="3"/>
      <c r="UPL255" s="3"/>
      <c r="UPM255" s="3"/>
      <c r="UPN255" s="3"/>
      <c r="UPO255" s="3"/>
      <c r="UPP255" s="3"/>
      <c r="UPQ255" s="3"/>
      <c r="UPR255" s="3"/>
      <c r="UPS255" s="3"/>
      <c r="UPT255" s="3"/>
      <c r="UPU255" s="3"/>
      <c r="UPV255" s="3"/>
      <c r="UPW255" s="3"/>
      <c r="UPX255" s="3"/>
      <c r="UPY255" s="3"/>
      <c r="UPZ255" s="3"/>
      <c r="UQA255" s="3"/>
      <c r="UQB255" s="3"/>
      <c r="UQC255" s="3"/>
      <c r="UQD255" s="3"/>
      <c r="UQE255" s="3"/>
      <c r="UQF255" s="3"/>
      <c r="UQG255" s="3"/>
      <c r="UQH255" s="3"/>
      <c r="UQI255" s="3"/>
      <c r="UQJ255" s="3"/>
      <c r="UQK255" s="3"/>
      <c r="UQL255" s="3"/>
      <c r="UQM255" s="3"/>
      <c r="UQN255" s="3"/>
      <c r="UQO255" s="3"/>
      <c r="UQP255" s="3"/>
      <c r="UQQ255" s="3"/>
      <c r="UQR255" s="3"/>
      <c r="UQS255" s="3"/>
      <c r="UQT255" s="3"/>
      <c r="UQU255" s="3"/>
      <c r="UQV255" s="3"/>
      <c r="UQW255" s="3"/>
      <c r="UQX255" s="3"/>
      <c r="UQY255" s="3"/>
      <c r="UQZ255" s="3"/>
      <c r="URA255" s="3"/>
      <c r="URB255" s="3"/>
      <c r="URC255" s="3"/>
      <c r="URD255" s="3"/>
      <c r="URE255" s="3"/>
      <c r="URF255" s="3"/>
      <c r="URG255" s="3"/>
      <c r="URH255" s="3"/>
      <c r="URI255" s="3"/>
      <c r="URJ255" s="3"/>
      <c r="URK255" s="3"/>
      <c r="URL255" s="3"/>
      <c r="URM255" s="3"/>
      <c r="URN255" s="3"/>
      <c r="URO255" s="3"/>
      <c r="URP255" s="3"/>
      <c r="URQ255" s="3"/>
      <c r="URR255" s="3"/>
      <c r="URS255" s="3"/>
      <c r="URT255" s="3"/>
      <c r="URU255" s="3"/>
      <c r="URV255" s="3"/>
      <c r="URW255" s="3"/>
      <c r="URX255" s="3"/>
      <c r="URY255" s="3"/>
      <c r="URZ255" s="3"/>
      <c r="USA255" s="3"/>
      <c r="USB255" s="3"/>
      <c r="USC255" s="3"/>
      <c r="USD255" s="3"/>
      <c r="USE255" s="3"/>
      <c r="USF255" s="3"/>
      <c r="USG255" s="3"/>
      <c r="USH255" s="3"/>
      <c r="USI255" s="3"/>
      <c r="USJ255" s="3"/>
      <c r="USK255" s="3"/>
      <c r="USL255" s="3"/>
      <c r="USM255" s="3"/>
      <c r="USN255" s="3"/>
      <c r="USO255" s="3"/>
      <c r="USP255" s="3"/>
      <c r="USQ255" s="3"/>
      <c r="USR255" s="3"/>
      <c r="USS255" s="3"/>
      <c r="UST255" s="3"/>
      <c r="USU255" s="3"/>
      <c r="USV255" s="3"/>
      <c r="USW255" s="3"/>
      <c r="USX255" s="3"/>
      <c r="USY255" s="3"/>
      <c r="USZ255" s="3"/>
      <c r="UTA255" s="3"/>
      <c r="UTB255" s="3"/>
      <c r="UTC255" s="3"/>
      <c r="UTD255" s="3"/>
      <c r="UTE255" s="3"/>
      <c r="UTF255" s="3"/>
      <c r="UTG255" s="3"/>
      <c r="UTH255" s="3"/>
      <c r="UTI255" s="3"/>
      <c r="UTJ255" s="3"/>
      <c r="UTK255" s="3"/>
      <c r="UTL255" s="3"/>
      <c r="UTM255" s="3"/>
      <c r="UTN255" s="3"/>
      <c r="UTO255" s="3"/>
      <c r="UTP255" s="3"/>
      <c r="UTQ255" s="3"/>
      <c r="UTR255" s="3"/>
      <c r="UTS255" s="3"/>
      <c r="UTT255" s="3"/>
      <c r="UTU255" s="3"/>
      <c r="UTV255" s="3"/>
      <c r="UTW255" s="3"/>
      <c r="UTX255" s="3"/>
      <c r="UTY255" s="3"/>
      <c r="UTZ255" s="3"/>
      <c r="UUA255" s="3"/>
      <c r="UUB255" s="3"/>
      <c r="UUC255" s="3"/>
      <c r="UUD255" s="3"/>
      <c r="UUE255" s="3"/>
      <c r="UUF255" s="3"/>
      <c r="UUG255" s="3"/>
      <c r="UUH255" s="3"/>
      <c r="UUI255" s="3"/>
      <c r="UUJ255" s="3"/>
      <c r="UUK255" s="3"/>
      <c r="UUL255" s="3"/>
      <c r="UUM255" s="3"/>
      <c r="UUN255" s="3"/>
      <c r="UUO255" s="3"/>
      <c r="UUP255" s="3"/>
      <c r="UUQ255" s="3"/>
      <c r="UUR255" s="3"/>
      <c r="UUS255" s="3"/>
      <c r="UUT255" s="3"/>
      <c r="UUU255" s="3"/>
      <c r="UUV255" s="3"/>
      <c r="UUW255" s="3"/>
      <c r="UUX255" s="3"/>
      <c r="UUY255" s="3"/>
      <c r="UUZ255" s="3"/>
      <c r="UVA255" s="3"/>
      <c r="UVB255" s="3"/>
      <c r="UVC255" s="3"/>
      <c r="UVD255" s="3"/>
      <c r="UVE255" s="3"/>
      <c r="UVF255" s="3"/>
      <c r="UVG255" s="3"/>
      <c r="UVH255" s="3"/>
      <c r="UVI255" s="3"/>
      <c r="UVJ255" s="3"/>
      <c r="UVK255" s="3"/>
      <c r="UVL255" s="3"/>
      <c r="UVM255" s="3"/>
      <c r="UVN255" s="3"/>
      <c r="UVO255" s="3"/>
      <c r="UVP255" s="3"/>
      <c r="UVQ255" s="3"/>
      <c r="UVR255" s="3"/>
      <c r="UVS255" s="3"/>
      <c r="UVT255" s="3"/>
      <c r="UVU255" s="3"/>
      <c r="UVV255" s="3"/>
      <c r="UVW255" s="3"/>
      <c r="UVX255" s="3"/>
      <c r="UVY255" s="3"/>
      <c r="UVZ255" s="3"/>
      <c r="UWA255" s="3"/>
      <c r="UWB255" s="3"/>
      <c r="UWC255" s="3"/>
      <c r="UWD255" s="3"/>
      <c r="UWE255" s="3"/>
      <c r="UWF255" s="3"/>
      <c r="UWG255" s="3"/>
      <c r="UWH255" s="3"/>
      <c r="UWI255" s="3"/>
      <c r="UWJ255" s="3"/>
      <c r="UWK255" s="3"/>
      <c r="UWL255" s="3"/>
      <c r="UWM255" s="3"/>
      <c r="UWN255" s="3"/>
      <c r="UWO255" s="3"/>
      <c r="UWP255" s="3"/>
      <c r="UWQ255" s="3"/>
      <c r="UWR255" s="3"/>
      <c r="UWS255" s="3"/>
      <c r="UWT255" s="3"/>
      <c r="UWU255" s="3"/>
      <c r="UWV255" s="3"/>
      <c r="UWW255" s="3"/>
      <c r="UWX255" s="3"/>
      <c r="UWY255" s="3"/>
      <c r="UWZ255" s="3"/>
      <c r="UXA255" s="3"/>
      <c r="UXB255" s="3"/>
      <c r="UXC255" s="3"/>
      <c r="UXD255" s="3"/>
      <c r="UXE255" s="3"/>
      <c r="UXF255" s="3"/>
      <c r="UXG255" s="3"/>
      <c r="UXH255" s="3"/>
      <c r="UXI255" s="3"/>
      <c r="UXJ255" s="3"/>
      <c r="UXK255" s="3"/>
      <c r="UXL255" s="3"/>
      <c r="UXM255" s="3"/>
      <c r="UXN255" s="3"/>
      <c r="UXO255" s="3"/>
      <c r="UXP255" s="3"/>
      <c r="UXQ255" s="3"/>
      <c r="UXR255" s="3"/>
      <c r="UXS255" s="3"/>
      <c r="UXT255" s="3"/>
      <c r="UXU255" s="3"/>
      <c r="UXV255" s="3"/>
      <c r="UXW255" s="3"/>
      <c r="UXX255" s="3"/>
      <c r="UXY255" s="3"/>
      <c r="UXZ255" s="3"/>
      <c r="UYA255" s="3"/>
      <c r="UYB255" s="3"/>
      <c r="UYC255" s="3"/>
      <c r="UYD255" s="3"/>
      <c r="UYE255" s="3"/>
      <c r="UYF255" s="3"/>
      <c r="UYG255" s="3"/>
      <c r="UYH255" s="3"/>
      <c r="UYI255" s="3"/>
      <c r="UYJ255" s="3"/>
      <c r="UYK255" s="3"/>
      <c r="UYL255" s="3"/>
      <c r="UYM255" s="3"/>
      <c r="UYN255" s="3"/>
      <c r="UYO255" s="3"/>
      <c r="UYP255" s="3"/>
      <c r="UYQ255" s="3"/>
      <c r="UYR255" s="3"/>
      <c r="UYS255" s="3"/>
      <c r="UYT255" s="3"/>
      <c r="UYU255" s="3"/>
      <c r="UYV255" s="3"/>
      <c r="UYW255" s="3"/>
      <c r="UYX255" s="3"/>
      <c r="UYY255" s="3"/>
      <c r="UYZ255" s="3"/>
      <c r="UZA255" s="3"/>
      <c r="UZB255" s="3"/>
      <c r="UZC255" s="3"/>
      <c r="UZD255" s="3"/>
      <c r="UZE255" s="3"/>
      <c r="UZF255" s="3"/>
      <c r="UZG255" s="3"/>
      <c r="UZH255" s="3"/>
      <c r="UZI255" s="3"/>
      <c r="UZJ255" s="3"/>
      <c r="UZK255" s="3"/>
      <c r="UZL255" s="3"/>
      <c r="UZM255" s="3"/>
      <c r="UZN255" s="3"/>
      <c r="UZO255" s="3"/>
      <c r="UZP255" s="3"/>
      <c r="UZQ255" s="3"/>
      <c r="UZR255" s="3"/>
      <c r="UZS255" s="3"/>
      <c r="UZT255" s="3"/>
      <c r="UZU255" s="3"/>
      <c r="UZV255" s="3"/>
      <c r="UZW255" s="3"/>
      <c r="UZX255" s="3"/>
      <c r="UZY255" s="3"/>
      <c r="UZZ255" s="3"/>
      <c r="VAA255" s="3"/>
      <c r="VAB255" s="3"/>
      <c r="VAC255" s="3"/>
      <c r="VAD255" s="3"/>
      <c r="VAE255" s="3"/>
      <c r="VAF255" s="3"/>
      <c r="VAG255" s="3"/>
      <c r="VAH255" s="3"/>
      <c r="VAI255" s="3"/>
      <c r="VAJ255" s="3"/>
      <c r="VAK255" s="3"/>
      <c r="VAL255" s="3"/>
      <c r="VAM255" s="3"/>
      <c r="VAN255" s="3"/>
      <c r="VAO255" s="3"/>
      <c r="VAP255" s="3"/>
      <c r="VAQ255" s="3"/>
      <c r="VAR255" s="3"/>
      <c r="VAS255" s="3"/>
      <c r="VAT255" s="3"/>
      <c r="VAU255" s="3"/>
      <c r="VAV255" s="3"/>
      <c r="VAW255" s="3"/>
      <c r="VAX255" s="3"/>
      <c r="VAY255" s="3"/>
      <c r="VAZ255" s="3"/>
      <c r="VBA255" s="3"/>
      <c r="VBB255" s="3"/>
      <c r="VBC255" s="3"/>
      <c r="VBD255" s="3"/>
      <c r="VBE255" s="3"/>
      <c r="VBF255" s="3"/>
      <c r="VBG255" s="3"/>
      <c r="VBH255" s="3"/>
      <c r="VBI255" s="3"/>
      <c r="VBJ255" s="3"/>
      <c r="VBK255" s="3"/>
      <c r="VBL255" s="3"/>
      <c r="VBM255" s="3"/>
      <c r="VBN255" s="3"/>
      <c r="VBO255" s="3"/>
      <c r="VBP255" s="3"/>
      <c r="VBQ255" s="3"/>
      <c r="VBR255" s="3"/>
      <c r="VBS255" s="3"/>
      <c r="VBT255" s="3"/>
      <c r="VBU255" s="3"/>
      <c r="VBV255" s="3"/>
      <c r="VBW255" s="3"/>
      <c r="VBX255" s="3"/>
      <c r="VBY255" s="3"/>
      <c r="VBZ255" s="3"/>
      <c r="VCA255" s="3"/>
      <c r="VCB255" s="3"/>
      <c r="VCC255" s="3"/>
      <c r="VCD255" s="3"/>
      <c r="VCE255" s="3"/>
      <c r="VCF255" s="3"/>
      <c r="VCG255" s="3"/>
      <c r="VCH255" s="3"/>
      <c r="VCI255" s="3"/>
      <c r="VCJ255" s="3"/>
      <c r="VCK255" s="3"/>
      <c r="VCL255" s="3"/>
      <c r="VCM255" s="3"/>
      <c r="VCN255" s="3"/>
      <c r="VCO255" s="3"/>
      <c r="VCP255" s="3"/>
      <c r="VCQ255" s="3"/>
      <c r="VCR255" s="3"/>
      <c r="VCS255" s="3"/>
      <c r="VCT255" s="3"/>
      <c r="VCU255" s="3"/>
      <c r="VCV255" s="3"/>
      <c r="VCW255" s="3"/>
      <c r="VCX255" s="3"/>
      <c r="VCY255" s="3"/>
      <c r="VCZ255" s="3"/>
      <c r="VDA255" s="3"/>
      <c r="VDB255" s="3"/>
      <c r="VDC255" s="3"/>
      <c r="VDD255" s="3"/>
      <c r="VDE255" s="3"/>
      <c r="VDF255" s="3"/>
      <c r="VDG255" s="3"/>
      <c r="VDH255" s="3"/>
      <c r="VDI255" s="3"/>
      <c r="VDJ255" s="3"/>
      <c r="VDK255" s="3"/>
      <c r="VDL255" s="3"/>
      <c r="VDM255" s="3"/>
      <c r="VDN255" s="3"/>
      <c r="VDO255" s="3"/>
      <c r="VDP255" s="3"/>
      <c r="VDQ255" s="3"/>
      <c r="VDR255" s="3"/>
      <c r="VDS255" s="3"/>
      <c r="VDT255" s="3"/>
      <c r="VDU255" s="3"/>
      <c r="VDV255" s="3"/>
      <c r="VDW255" s="3"/>
      <c r="VDX255" s="3"/>
      <c r="VDY255" s="3"/>
      <c r="VDZ255" s="3"/>
      <c r="VEA255" s="3"/>
      <c r="VEB255" s="3"/>
      <c r="VEC255" s="3"/>
      <c r="VED255" s="3"/>
      <c r="VEE255" s="3"/>
      <c r="VEF255" s="3"/>
      <c r="VEG255" s="3"/>
      <c r="VEH255" s="3"/>
      <c r="VEI255" s="3"/>
      <c r="VEJ255" s="3"/>
      <c r="VEK255" s="3"/>
      <c r="VEL255" s="3"/>
      <c r="VEM255" s="3"/>
      <c r="VEN255" s="3"/>
      <c r="VEO255" s="3"/>
      <c r="VEP255" s="3"/>
      <c r="VEQ255" s="3"/>
      <c r="VER255" s="3"/>
      <c r="VES255" s="3"/>
      <c r="VET255" s="3"/>
      <c r="VEU255" s="3"/>
      <c r="VEV255" s="3"/>
      <c r="VEW255" s="3"/>
      <c r="VEX255" s="3"/>
      <c r="VEY255" s="3"/>
      <c r="VEZ255" s="3"/>
      <c r="VFA255" s="3"/>
      <c r="VFB255" s="3"/>
      <c r="VFC255" s="3"/>
      <c r="VFD255" s="3"/>
      <c r="VFE255" s="3"/>
      <c r="VFF255" s="3"/>
      <c r="VFG255" s="3"/>
      <c r="VFH255" s="3"/>
      <c r="VFI255" s="3"/>
      <c r="VFJ255" s="3"/>
      <c r="VFK255" s="3"/>
      <c r="VFL255" s="3"/>
      <c r="VFM255" s="3"/>
      <c r="VFN255" s="3"/>
      <c r="VFO255" s="3"/>
      <c r="VFP255" s="3"/>
      <c r="VFQ255" s="3"/>
      <c r="VFR255" s="3"/>
      <c r="VFS255" s="3"/>
      <c r="VFT255" s="3"/>
      <c r="VFU255" s="3"/>
      <c r="VFV255" s="3"/>
      <c r="VFW255" s="3"/>
      <c r="VFX255" s="3"/>
      <c r="VFY255" s="3"/>
      <c r="VFZ255" s="3"/>
      <c r="VGA255" s="3"/>
      <c r="VGB255" s="3"/>
      <c r="VGC255" s="3"/>
      <c r="VGD255" s="3"/>
      <c r="VGE255" s="3"/>
      <c r="VGF255" s="3"/>
      <c r="VGG255" s="3"/>
      <c r="VGH255" s="3"/>
      <c r="VGI255" s="3"/>
      <c r="VGJ255" s="3"/>
      <c r="VGK255" s="3"/>
      <c r="VGL255" s="3"/>
      <c r="VGM255" s="3"/>
      <c r="VGN255" s="3"/>
      <c r="VGO255" s="3"/>
      <c r="VGP255" s="3"/>
      <c r="VGQ255" s="3"/>
      <c r="VGR255" s="3"/>
      <c r="VGS255" s="3"/>
      <c r="VGT255" s="3"/>
      <c r="VGU255" s="3"/>
      <c r="VGV255" s="3"/>
      <c r="VGW255" s="3"/>
      <c r="VGX255" s="3"/>
      <c r="VGY255" s="3"/>
      <c r="VGZ255" s="3"/>
      <c r="VHA255" s="3"/>
      <c r="VHB255" s="3"/>
      <c r="VHC255" s="3"/>
      <c r="VHD255" s="3"/>
      <c r="VHE255" s="3"/>
      <c r="VHF255" s="3"/>
      <c r="VHG255" s="3"/>
      <c r="VHH255" s="3"/>
      <c r="VHI255" s="3"/>
      <c r="VHJ255" s="3"/>
      <c r="VHK255" s="3"/>
      <c r="VHL255" s="3"/>
      <c r="VHM255" s="3"/>
      <c r="VHN255" s="3"/>
      <c r="VHO255" s="3"/>
      <c r="VHP255" s="3"/>
      <c r="VHQ255" s="3"/>
      <c r="VHR255" s="3"/>
      <c r="VHS255" s="3"/>
      <c r="VHT255" s="3"/>
      <c r="VHU255" s="3"/>
      <c r="VHV255" s="3"/>
      <c r="VHW255" s="3"/>
      <c r="VHX255" s="3"/>
      <c r="VHY255" s="3"/>
      <c r="VHZ255" s="3"/>
      <c r="VIA255" s="3"/>
      <c r="VIB255" s="3"/>
      <c r="VIC255" s="3"/>
      <c r="VID255" s="3"/>
      <c r="VIE255" s="3"/>
      <c r="VIF255" s="3"/>
      <c r="VIG255" s="3"/>
      <c r="VIH255" s="3"/>
      <c r="VII255" s="3"/>
      <c r="VIJ255" s="3"/>
      <c r="VIK255" s="3"/>
      <c r="VIL255" s="3"/>
      <c r="VIM255" s="3"/>
      <c r="VIN255" s="3"/>
      <c r="VIO255" s="3"/>
      <c r="VIP255" s="3"/>
      <c r="VIQ255" s="3"/>
      <c r="VIR255" s="3"/>
      <c r="VIS255" s="3"/>
      <c r="VIT255" s="3"/>
      <c r="VIU255" s="3"/>
      <c r="VIV255" s="3"/>
      <c r="VIW255" s="3"/>
      <c r="VIX255" s="3"/>
      <c r="VIY255" s="3"/>
      <c r="VIZ255" s="3"/>
      <c r="VJA255" s="3"/>
      <c r="VJB255" s="3"/>
      <c r="VJC255" s="3"/>
      <c r="VJD255" s="3"/>
      <c r="VJE255" s="3"/>
      <c r="VJF255" s="3"/>
      <c r="VJG255" s="3"/>
      <c r="VJH255" s="3"/>
      <c r="VJI255" s="3"/>
      <c r="VJJ255" s="3"/>
      <c r="VJK255" s="3"/>
      <c r="VJL255" s="3"/>
      <c r="VJM255" s="3"/>
      <c r="VJN255" s="3"/>
      <c r="VJO255" s="3"/>
      <c r="VJP255" s="3"/>
      <c r="VJQ255" s="3"/>
      <c r="VJR255" s="3"/>
      <c r="VJS255" s="3"/>
      <c r="VJT255" s="3"/>
      <c r="VJU255" s="3"/>
      <c r="VJV255" s="3"/>
      <c r="VJW255" s="3"/>
      <c r="VJX255" s="3"/>
      <c r="VJY255" s="3"/>
      <c r="VJZ255" s="3"/>
      <c r="VKA255" s="3"/>
      <c r="VKB255" s="3"/>
      <c r="VKC255" s="3"/>
      <c r="VKD255" s="3"/>
      <c r="VKE255" s="3"/>
      <c r="VKF255" s="3"/>
      <c r="VKG255" s="3"/>
      <c r="VKH255" s="3"/>
      <c r="VKI255" s="3"/>
      <c r="VKJ255" s="3"/>
      <c r="VKK255" s="3"/>
      <c r="VKL255" s="3"/>
      <c r="VKM255" s="3"/>
      <c r="VKN255" s="3"/>
      <c r="VKO255" s="3"/>
      <c r="VKP255" s="3"/>
      <c r="VKQ255" s="3"/>
      <c r="VKR255" s="3"/>
      <c r="VKS255" s="3"/>
      <c r="VKT255" s="3"/>
      <c r="VKU255" s="3"/>
      <c r="VKV255" s="3"/>
      <c r="VKW255" s="3"/>
      <c r="VKX255" s="3"/>
      <c r="VKY255" s="3"/>
      <c r="VKZ255" s="3"/>
      <c r="VLA255" s="3"/>
      <c r="VLB255" s="3"/>
      <c r="VLC255" s="3"/>
      <c r="VLD255" s="3"/>
      <c r="VLE255" s="3"/>
      <c r="VLF255" s="3"/>
      <c r="VLG255" s="3"/>
      <c r="VLH255" s="3"/>
      <c r="VLI255" s="3"/>
      <c r="VLJ255" s="3"/>
      <c r="VLK255" s="3"/>
      <c r="VLL255" s="3"/>
      <c r="VLM255" s="3"/>
      <c r="VLN255" s="3"/>
      <c r="VLO255" s="3"/>
      <c r="VLP255" s="3"/>
      <c r="VLQ255" s="3"/>
      <c r="VLR255" s="3"/>
      <c r="VLS255" s="3"/>
      <c r="VLT255" s="3"/>
      <c r="VLU255" s="3"/>
      <c r="VLV255" s="3"/>
      <c r="VLW255" s="3"/>
      <c r="VLX255" s="3"/>
      <c r="VLY255" s="3"/>
      <c r="VLZ255" s="3"/>
      <c r="VMA255" s="3"/>
      <c r="VMB255" s="3"/>
      <c r="VMC255" s="3"/>
      <c r="VMD255" s="3"/>
      <c r="VME255" s="3"/>
      <c r="VMF255" s="3"/>
      <c r="VMG255" s="3"/>
      <c r="VMH255" s="3"/>
      <c r="VMI255" s="3"/>
      <c r="VMJ255" s="3"/>
      <c r="VMK255" s="3"/>
      <c r="VML255" s="3"/>
      <c r="VMM255" s="3"/>
      <c r="VMN255" s="3"/>
      <c r="VMO255" s="3"/>
      <c r="VMP255" s="3"/>
      <c r="VMQ255" s="3"/>
      <c r="VMR255" s="3"/>
      <c r="VMS255" s="3"/>
      <c r="VMT255" s="3"/>
      <c r="VMU255" s="3"/>
      <c r="VMV255" s="3"/>
      <c r="VMW255" s="3"/>
      <c r="VMX255" s="3"/>
      <c r="VMY255" s="3"/>
      <c r="VMZ255" s="3"/>
      <c r="VNA255" s="3"/>
      <c r="VNB255" s="3"/>
      <c r="VNC255" s="3"/>
      <c r="VND255" s="3"/>
      <c r="VNE255" s="3"/>
      <c r="VNF255" s="3"/>
      <c r="VNG255" s="3"/>
      <c r="VNH255" s="3"/>
      <c r="VNI255" s="3"/>
      <c r="VNJ255" s="3"/>
      <c r="VNK255" s="3"/>
      <c r="VNL255" s="3"/>
      <c r="VNM255" s="3"/>
      <c r="VNN255" s="3"/>
      <c r="VNO255" s="3"/>
      <c r="VNP255" s="3"/>
      <c r="VNQ255" s="3"/>
      <c r="VNR255" s="3"/>
      <c r="VNS255" s="3"/>
      <c r="VNT255" s="3"/>
      <c r="VNU255" s="3"/>
      <c r="VNV255" s="3"/>
      <c r="VNW255" s="3"/>
      <c r="VNX255" s="3"/>
      <c r="VNY255" s="3"/>
      <c r="VNZ255" s="3"/>
      <c r="VOA255" s="3"/>
      <c r="VOB255" s="3"/>
      <c r="VOC255" s="3"/>
      <c r="VOD255" s="3"/>
      <c r="VOE255" s="3"/>
      <c r="VOF255" s="3"/>
      <c r="VOG255" s="3"/>
      <c r="VOH255" s="3"/>
      <c r="VOI255" s="3"/>
      <c r="VOJ255" s="3"/>
      <c r="VOK255" s="3"/>
      <c r="VOL255" s="3"/>
      <c r="VOM255" s="3"/>
      <c r="VON255" s="3"/>
      <c r="VOO255" s="3"/>
      <c r="VOP255" s="3"/>
      <c r="VOQ255" s="3"/>
      <c r="VOR255" s="3"/>
      <c r="VOS255" s="3"/>
      <c r="VOT255" s="3"/>
      <c r="VOU255" s="3"/>
      <c r="VOV255" s="3"/>
      <c r="VOW255" s="3"/>
      <c r="VOX255" s="3"/>
      <c r="VOY255" s="3"/>
      <c r="VOZ255" s="3"/>
      <c r="VPA255" s="3"/>
      <c r="VPB255" s="3"/>
      <c r="VPC255" s="3"/>
      <c r="VPD255" s="3"/>
      <c r="VPE255" s="3"/>
      <c r="VPF255" s="3"/>
      <c r="VPG255" s="3"/>
      <c r="VPH255" s="3"/>
      <c r="VPI255" s="3"/>
      <c r="VPJ255" s="3"/>
      <c r="VPK255" s="3"/>
      <c r="VPL255" s="3"/>
      <c r="VPM255" s="3"/>
      <c r="VPN255" s="3"/>
      <c r="VPO255" s="3"/>
      <c r="VPP255" s="3"/>
      <c r="VPQ255" s="3"/>
      <c r="VPR255" s="3"/>
      <c r="VPS255" s="3"/>
      <c r="VPT255" s="3"/>
      <c r="VPU255" s="3"/>
      <c r="VPV255" s="3"/>
      <c r="VPW255" s="3"/>
      <c r="VPX255" s="3"/>
      <c r="VPY255" s="3"/>
      <c r="VPZ255" s="3"/>
      <c r="VQA255" s="3"/>
      <c r="VQB255" s="3"/>
      <c r="VQC255" s="3"/>
      <c r="VQD255" s="3"/>
      <c r="VQE255" s="3"/>
      <c r="VQF255" s="3"/>
      <c r="VQG255" s="3"/>
      <c r="VQH255" s="3"/>
      <c r="VQI255" s="3"/>
      <c r="VQJ255" s="3"/>
      <c r="VQK255" s="3"/>
      <c r="VQL255" s="3"/>
      <c r="VQM255" s="3"/>
      <c r="VQN255" s="3"/>
      <c r="VQO255" s="3"/>
      <c r="VQP255" s="3"/>
      <c r="VQQ255" s="3"/>
      <c r="VQR255" s="3"/>
      <c r="VQS255" s="3"/>
      <c r="VQT255" s="3"/>
      <c r="VQU255" s="3"/>
      <c r="VQV255" s="3"/>
      <c r="VQW255" s="3"/>
      <c r="VQX255" s="3"/>
      <c r="VQY255" s="3"/>
      <c r="VQZ255" s="3"/>
      <c r="VRA255" s="3"/>
      <c r="VRB255" s="3"/>
      <c r="VRC255" s="3"/>
      <c r="VRD255" s="3"/>
      <c r="VRE255" s="3"/>
      <c r="VRF255" s="3"/>
      <c r="VRG255" s="3"/>
      <c r="VRH255" s="3"/>
      <c r="VRI255" s="3"/>
      <c r="VRJ255" s="3"/>
      <c r="VRK255" s="3"/>
      <c r="VRL255" s="3"/>
      <c r="VRM255" s="3"/>
      <c r="VRN255" s="3"/>
      <c r="VRO255" s="3"/>
      <c r="VRP255" s="3"/>
      <c r="VRQ255" s="3"/>
      <c r="VRR255" s="3"/>
      <c r="VRS255" s="3"/>
      <c r="VRT255" s="3"/>
      <c r="VRU255" s="3"/>
      <c r="VRV255" s="3"/>
      <c r="VRW255" s="3"/>
      <c r="VRX255" s="3"/>
      <c r="VRY255" s="3"/>
      <c r="VRZ255" s="3"/>
      <c r="VSA255" s="3"/>
      <c r="VSB255" s="3"/>
      <c r="VSC255" s="3"/>
      <c r="VSD255" s="3"/>
      <c r="VSE255" s="3"/>
      <c r="VSF255" s="3"/>
      <c r="VSG255" s="3"/>
      <c r="VSH255" s="3"/>
      <c r="VSI255" s="3"/>
      <c r="VSJ255" s="3"/>
      <c r="VSK255" s="3"/>
      <c r="VSL255" s="3"/>
      <c r="VSM255" s="3"/>
      <c r="VSN255" s="3"/>
      <c r="VSO255" s="3"/>
      <c r="VSP255" s="3"/>
      <c r="VSQ255" s="3"/>
      <c r="VSR255" s="3"/>
      <c r="VSS255" s="3"/>
      <c r="VST255" s="3"/>
      <c r="VSU255" s="3"/>
      <c r="VSV255" s="3"/>
      <c r="VSW255" s="3"/>
      <c r="VSX255" s="3"/>
      <c r="VSY255" s="3"/>
      <c r="VSZ255" s="3"/>
      <c r="VTA255" s="3"/>
      <c r="VTB255" s="3"/>
      <c r="VTC255" s="3"/>
      <c r="VTD255" s="3"/>
      <c r="VTE255" s="3"/>
      <c r="VTF255" s="3"/>
      <c r="VTG255" s="3"/>
      <c r="VTH255" s="3"/>
      <c r="VTI255" s="3"/>
      <c r="VTJ255" s="3"/>
      <c r="VTK255" s="3"/>
      <c r="VTL255" s="3"/>
      <c r="VTM255" s="3"/>
      <c r="VTN255" s="3"/>
      <c r="VTO255" s="3"/>
      <c r="VTP255" s="3"/>
      <c r="VTQ255" s="3"/>
      <c r="VTR255" s="3"/>
      <c r="VTS255" s="3"/>
      <c r="VTT255" s="3"/>
      <c r="VTU255" s="3"/>
      <c r="VTV255" s="3"/>
      <c r="VTW255" s="3"/>
      <c r="VTX255" s="3"/>
      <c r="VTY255" s="3"/>
      <c r="VTZ255" s="3"/>
      <c r="VUA255" s="3"/>
      <c r="VUB255" s="3"/>
      <c r="VUC255" s="3"/>
      <c r="VUD255" s="3"/>
      <c r="VUE255" s="3"/>
      <c r="VUF255" s="3"/>
      <c r="VUG255" s="3"/>
      <c r="VUH255" s="3"/>
      <c r="VUI255" s="3"/>
      <c r="VUJ255" s="3"/>
      <c r="VUK255" s="3"/>
      <c r="VUL255" s="3"/>
      <c r="VUM255" s="3"/>
      <c r="VUN255" s="3"/>
      <c r="VUO255" s="3"/>
      <c r="VUP255" s="3"/>
      <c r="VUQ255" s="3"/>
      <c r="VUR255" s="3"/>
      <c r="VUS255" s="3"/>
      <c r="VUT255" s="3"/>
      <c r="VUU255" s="3"/>
      <c r="VUV255" s="3"/>
      <c r="VUW255" s="3"/>
      <c r="VUX255" s="3"/>
      <c r="VUY255" s="3"/>
      <c r="VUZ255" s="3"/>
      <c r="VVA255" s="3"/>
      <c r="VVB255" s="3"/>
      <c r="VVC255" s="3"/>
      <c r="VVD255" s="3"/>
      <c r="VVE255" s="3"/>
      <c r="VVF255" s="3"/>
      <c r="VVG255" s="3"/>
      <c r="VVH255" s="3"/>
      <c r="VVI255" s="3"/>
      <c r="VVJ255" s="3"/>
      <c r="VVK255" s="3"/>
      <c r="VVL255" s="3"/>
      <c r="VVM255" s="3"/>
      <c r="VVN255" s="3"/>
      <c r="VVO255" s="3"/>
      <c r="VVP255" s="3"/>
      <c r="VVQ255" s="3"/>
      <c r="VVR255" s="3"/>
      <c r="VVS255" s="3"/>
      <c r="VVT255" s="3"/>
      <c r="VVU255" s="3"/>
      <c r="VVV255" s="3"/>
      <c r="VVW255" s="3"/>
      <c r="VVX255" s="3"/>
      <c r="VVY255" s="3"/>
      <c r="VVZ255" s="3"/>
      <c r="VWA255" s="3"/>
      <c r="VWB255" s="3"/>
      <c r="VWC255" s="3"/>
      <c r="VWD255" s="3"/>
      <c r="VWE255" s="3"/>
      <c r="VWF255" s="3"/>
      <c r="VWG255" s="3"/>
      <c r="VWH255" s="3"/>
      <c r="VWI255" s="3"/>
      <c r="VWJ255" s="3"/>
      <c r="VWK255" s="3"/>
      <c r="VWL255" s="3"/>
      <c r="VWM255" s="3"/>
      <c r="VWN255" s="3"/>
      <c r="VWO255" s="3"/>
      <c r="VWP255" s="3"/>
      <c r="VWQ255" s="3"/>
      <c r="VWR255" s="3"/>
      <c r="VWS255" s="3"/>
      <c r="VWT255" s="3"/>
      <c r="VWU255" s="3"/>
      <c r="VWV255" s="3"/>
      <c r="VWW255" s="3"/>
      <c r="VWX255" s="3"/>
      <c r="VWY255" s="3"/>
      <c r="VWZ255" s="3"/>
      <c r="VXA255" s="3"/>
      <c r="VXB255" s="3"/>
      <c r="VXC255" s="3"/>
      <c r="VXD255" s="3"/>
      <c r="VXE255" s="3"/>
      <c r="VXF255" s="3"/>
      <c r="VXG255" s="3"/>
      <c r="VXH255" s="3"/>
      <c r="VXI255" s="3"/>
      <c r="VXJ255" s="3"/>
      <c r="VXK255" s="3"/>
      <c r="VXL255" s="3"/>
      <c r="VXM255" s="3"/>
      <c r="VXN255" s="3"/>
      <c r="VXO255" s="3"/>
      <c r="VXP255" s="3"/>
      <c r="VXQ255" s="3"/>
      <c r="VXR255" s="3"/>
      <c r="VXS255" s="3"/>
      <c r="VXT255" s="3"/>
      <c r="VXU255" s="3"/>
      <c r="VXV255" s="3"/>
      <c r="VXW255" s="3"/>
      <c r="VXX255" s="3"/>
      <c r="VXY255" s="3"/>
      <c r="VXZ255" s="3"/>
      <c r="VYA255" s="3"/>
      <c r="VYB255" s="3"/>
      <c r="VYC255" s="3"/>
      <c r="VYD255" s="3"/>
      <c r="VYE255" s="3"/>
      <c r="VYF255" s="3"/>
      <c r="VYG255" s="3"/>
      <c r="VYH255" s="3"/>
      <c r="VYI255" s="3"/>
      <c r="VYJ255" s="3"/>
      <c r="VYK255" s="3"/>
      <c r="VYL255" s="3"/>
      <c r="VYM255" s="3"/>
      <c r="VYN255" s="3"/>
      <c r="VYO255" s="3"/>
      <c r="VYP255" s="3"/>
      <c r="VYQ255" s="3"/>
      <c r="VYR255" s="3"/>
      <c r="VYS255" s="3"/>
      <c r="VYT255" s="3"/>
      <c r="VYU255" s="3"/>
      <c r="VYV255" s="3"/>
      <c r="VYW255" s="3"/>
      <c r="VYX255" s="3"/>
      <c r="VYY255" s="3"/>
      <c r="VYZ255" s="3"/>
      <c r="VZA255" s="3"/>
      <c r="VZB255" s="3"/>
      <c r="VZC255" s="3"/>
      <c r="VZD255" s="3"/>
      <c r="VZE255" s="3"/>
      <c r="VZF255" s="3"/>
      <c r="VZG255" s="3"/>
      <c r="VZH255" s="3"/>
      <c r="VZI255" s="3"/>
      <c r="VZJ255" s="3"/>
      <c r="VZK255" s="3"/>
      <c r="VZL255" s="3"/>
      <c r="VZM255" s="3"/>
      <c r="VZN255" s="3"/>
      <c r="VZO255" s="3"/>
      <c r="VZP255" s="3"/>
      <c r="VZQ255" s="3"/>
      <c r="VZR255" s="3"/>
      <c r="VZS255" s="3"/>
      <c r="VZT255" s="3"/>
      <c r="VZU255" s="3"/>
      <c r="VZV255" s="3"/>
      <c r="VZW255" s="3"/>
      <c r="VZX255" s="3"/>
      <c r="VZY255" s="3"/>
      <c r="VZZ255" s="3"/>
      <c r="WAA255" s="3"/>
      <c r="WAB255" s="3"/>
      <c r="WAC255" s="3"/>
      <c r="WAD255" s="3"/>
      <c r="WAE255" s="3"/>
      <c r="WAF255" s="3"/>
      <c r="WAG255" s="3"/>
      <c r="WAH255" s="3"/>
      <c r="WAI255" s="3"/>
      <c r="WAJ255" s="3"/>
      <c r="WAK255" s="3"/>
      <c r="WAL255" s="3"/>
      <c r="WAM255" s="3"/>
      <c r="WAN255" s="3"/>
      <c r="WAO255" s="3"/>
      <c r="WAP255" s="3"/>
      <c r="WAQ255" s="3"/>
      <c r="WAR255" s="3"/>
      <c r="WAS255" s="3"/>
      <c r="WAT255" s="3"/>
      <c r="WAU255" s="3"/>
      <c r="WAV255" s="3"/>
      <c r="WAW255" s="3"/>
      <c r="WAX255" s="3"/>
      <c r="WAY255" s="3"/>
      <c r="WAZ255" s="3"/>
      <c r="WBA255" s="3"/>
      <c r="WBB255" s="3"/>
      <c r="WBC255" s="3"/>
      <c r="WBD255" s="3"/>
      <c r="WBE255" s="3"/>
      <c r="WBF255" s="3"/>
      <c r="WBG255" s="3"/>
      <c r="WBH255" s="3"/>
      <c r="WBI255" s="3"/>
      <c r="WBJ255" s="3"/>
      <c r="WBK255" s="3"/>
      <c r="WBL255" s="3"/>
      <c r="WBM255" s="3"/>
      <c r="WBN255" s="3"/>
      <c r="WBO255" s="3"/>
      <c r="WBP255" s="3"/>
      <c r="WBQ255" s="3"/>
      <c r="WBR255" s="3"/>
      <c r="WBS255" s="3"/>
      <c r="WBT255" s="3"/>
      <c r="WBU255" s="3"/>
      <c r="WBV255" s="3"/>
      <c r="WBW255" s="3"/>
      <c r="WBX255" s="3"/>
      <c r="WBY255" s="3"/>
      <c r="WBZ255" s="3"/>
      <c r="WCA255" s="3"/>
      <c r="WCB255" s="3"/>
      <c r="WCC255" s="3"/>
      <c r="WCD255" s="3"/>
      <c r="WCE255" s="3"/>
      <c r="WCF255" s="3"/>
      <c r="WCG255" s="3"/>
      <c r="WCH255" s="3"/>
      <c r="WCI255" s="3"/>
      <c r="WCJ255" s="3"/>
      <c r="WCK255" s="3"/>
      <c r="WCL255" s="3"/>
      <c r="WCM255" s="3"/>
      <c r="WCN255" s="3"/>
      <c r="WCO255" s="3"/>
      <c r="WCP255" s="3"/>
      <c r="WCQ255" s="3"/>
      <c r="WCR255" s="3"/>
      <c r="WCS255" s="3"/>
      <c r="WCT255" s="3"/>
      <c r="WCU255" s="3"/>
      <c r="WCV255" s="3"/>
      <c r="WCW255" s="3"/>
      <c r="WCX255" s="3"/>
      <c r="WCY255" s="3"/>
      <c r="WCZ255" s="3"/>
      <c r="WDA255" s="3"/>
      <c r="WDB255" s="3"/>
      <c r="WDC255" s="3"/>
      <c r="WDD255" s="3"/>
      <c r="WDE255" s="3"/>
      <c r="WDF255" s="3"/>
      <c r="WDG255" s="3"/>
      <c r="WDH255" s="3"/>
      <c r="WDI255" s="3"/>
      <c r="WDJ255" s="3"/>
      <c r="WDK255" s="3"/>
      <c r="WDL255" s="3"/>
      <c r="WDM255" s="3"/>
      <c r="WDN255" s="3"/>
      <c r="WDO255" s="3"/>
      <c r="WDP255" s="3"/>
      <c r="WDQ255" s="3"/>
      <c r="WDR255" s="3"/>
      <c r="WDS255" s="3"/>
      <c r="WDT255" s="3"/>
      <c r="WDU255" s="3"/>
      <c r="WDV255" s="3"/>
      <c r="WDW255" s="3"/>
      <c r="WDX255" s="3"/>
      <c r="WDY255" s="3"/>
      <c r="WDZ255" s="3"/>
      <c r="WEA255" s="3"/>
      <c r="WEB255" s="3"/>
      <c r="WEC255" s="3"/>
      <c r="WED255" s="3"/>
      <c r="WEE255" s="3"/>
      <c r="WEF255" s="3"/>
      <c r="WEG255" s="3"/>
      <c r="WEH255" s="3"/>
      <c r="WEI255" s="3"/>
      <c r="WEJ255" s="3"/>
      <c r="WEK255" s="3"/>
      <c r="WEL255" s="3"/>
      <c r="WEM255" s="3"/>
      <c r="WEN255" s="3"/>
      <c r="WEO255" s="3"/>
      <c r="WEP255" s="3"/>
      <c r="WEQ255" s="3"/>
      <c r="WER255" s="3"/>
      <c r="WES255" s="3"/>
      <c r="WET255" s="3"/>
      <c r="WEU255" s="3"/>
      <c r="WEV255" s="3"/>
      <c r="WEW255" s="3"/>
      <c r="WEX255" s="3"/>
      <c r="WEY255" s="3"/>
      <c r="WEZ255" s="3"/>
      <c r="WFA255" s="3"/>
      <c r="WFB255" s="3"/>
      <c r="WFC255" s="3"/>
      <c r="WFD255" s="3"/>
      <c r="WFE255" s="3"/>
      <c r="WFF255" s="3"/>
      <c r="WFG255" s="3"/>
      <c r="WFH255" s="3"/>
      <c r="WFI255" s="3"/>
      <c r="WFJ255" s="3"/>
      <c r="WFK255" s="3"/>
      <c r="WFL255" s="3"/>
      <c r="WFM255" s="3"/>
      <c r="WFN255" s="3"/>
      <c r="WFO255" s="3"/>
      <c r="WFP255" s="3"/>
      <c r="WFQ255" s="3"/>
      <c r="WFR255" s="3"/>
      <c r="WFS255" s="3"/>
      <c r="WFT255" s="3"/>
      <c r="WFU255" s="3"/>
      <c r="WFV255" s="3"/>
      <c r="WFW255" s="3"/>
      <c r="WFX255" s="3"/>
      <c r="WFY255" s="3"/>
      <c r="WFZ255" s="3"/>
      <c r="WGA255" s="3"/>
      <c r="WGB255" s="3"/>
      <c r="WGC255" s="3"/>
      <c r="WGD255" s="3"/>
      <c r="WGE255" s="3"/>
      <c r="WGF255" s="3"/>
      <c r="WGG255" s="3"/>
      <c r="WGH255" s="3"/>
      <c r="WGI255" s="3"/>
      <c r="WGJ255" s="3"/>
      <c r="WGK255" s="3"/>
      <c r="WGL255" s="3"/>
      <c r="WGM255" s="3"/>
      <c r="WGN255" s="3"/>
      <c r="WGO255" s="3"/>
      <c r="WGP255" s="3"/>
      <c r="WGQ255" s="3"/>
      <c r="WGR255" s="3"/>
      <c r="WGS255" s="3"/>
      <c r="WGT255" s="3"/>
      <c r="WGU255" s="3"/>
      <c r="WGV255" s="3"/>
      <c r="WGW255" s="3"/>
      <c r="WGX255" s="3"/>
      <c r="WGY255" s="3"/>
      <c r="WGZ255" s="3"/>
      <c r="WHA255" s="3"/>
      <c r="WHB255" s="3"/>
      <c r="WHC255" s="3"/>
      <c r="WHD255" s="3"/>
      <c r="WHE255" s="3"/>
      <c r="WHF255" s="3"/>
      <c r="WHG255" s="3"/>
      <c r="WHH255" s="3"/>
      <c r="WHI255" s="3"/>
      <c r="WHJ255" s="3"/>
      <c r="WHK255" s="3"/>
      <c r="WHL255" s="3"/>
      <c r="WHM255" s="3"/>
      <c r="WHN255" s="3"/>
      <c r="WHO255" s="3"/>
      <c r="WHP255" s="3"/>
      <c r="WHQ255" s="3"/>
      <c r="WHR255" s="3"/>
      <c r="WHS255" s="3"/>
      <c r="WHT255" s="3"/>
      <c r="WHU255" s="3"/>
      <c r="WHV255" s="3"/>
      <c r="WHW255" s="3"/>
      <c r="WHX255" s="3"/>
      <c r="WHY255" s="3"/>
      <c r="WHZ255" s="3"/>
      <c r="WIA255" s="3"/>
      <c r="WIB255" s="3"/>
      <c r="WIC255" s="3"/>
      <c r="WID255" s="3"/>
      <c r="WIE255" s="3"/>
      <c r="WIF255" s="3"/>
      <c r="WIG255" s="3"/>
      <c r="WIH255" s="3"/>
      <c r="WII255" s="3"/>
      <c r="WIJ255" s="3"/>
      <c r="WIK255" s="3"/>
      <c r="WIL255" s="3"/>
      <c r="WIM255" s="3"/>
      <c r="WIN255" s="3"/>
      <c r="WIO255" s="3"/>
      <c r="WIP255" s="3"/>
      <c r="WIQ255" s="3"/>
      <c r="WIR255" s="3"/>
      <c r="WIS255" s="3"/>
      <c r="WIT255" s="3"/>
      <c r="WIU255" s="3"/>
      <c r="WIV255" s="3"/>
      <c r="WIW255" s="3"/>
      <c r="WIX255" s="3"/>
      <c r="WIY255" s="3"/>
      <c r="WIZ255" s="3"/>
      <c r="WJA255" s="3"/>
      <c r="WJB255" s="3"/>
      <c r="WJC255" s="3"/>
      <c r="WJD255" s="3"/>
      <c r="WJE255" s="3"/>
      <c r="WJF255" s="3"/>
      <c r="WJG255" s="3"/>
      <c r="WJH255" s="3"/>
      <c r="WJI255" s="3"/>
      <c r="WJJ255" s="3"/>
      <c r="WJK255" s="3"/>
      <c r="WJL255" s="3"/>
      <c r="WJM255" s="3"/>
      <c r="WJN255" s="3"/>
      <c r="WJO255" s="3"/>
      <c r="WJP255" s="3"/>
      <c r="WJQ255" s="3"/>
      <c r="WJR255" s="3"/>
      <c r="WJS255" s="3"/>
      <c r="WJT255" s="3"/>
      <c r="WJU255" s="3"/>
      <c r="WJV255" s="3"/>
      <c r="WJW255" s="3"/>
      <c r="WJX255" s="3"/>
      <c r="WJY255" s="3"/>
      <c r="WJZ255" s="3"/>
      <c r="WKA255" s="3"/>
      <c r="WKB255" s="3"/>
      <c r="WKC255" s="3"/>
      <c r="WKD255" s="3"/>
      <c r="WKE255" s="3"/>
      <c r="WKF255" s="3"/>
      <c r="WKG255" s="3"/>
      <c r="WKH255" s="3"/>
      <c r="WKI255" s="3"/>
      <c r="WKJ255" s="3"/>
      <c r="WKK255" s="3"/>
      <c r="WKL255" s="3"/>
      <c r="WKM255" s="3"/>
      <c r="WKN255" s="3"/>
      <c r="WKO255" s="3"/>
      <c r="WKP255" s="3"/>
      <c r="WKQ255" s="3"/>
      <c r="WKR255" s="3"/>
      <c r="WKS255" s="3"/>
      <c r="WKT255" s="3"/>
      <c r="WKU255" s="3"/>
      <c r="WKV255" s="3"/>
      <c r="WKW255" s="3"/>
      <c r="WKX255" s="3"/>
      <c r="WKY255" s="3"/>
      <c r="WKZ255" s="3"/>
      <c r="WLA255" s="3"/>
      <c r="WLB255" s="3"/>
      <c r="WLC255" s="3"/>
      <c r="WLD255" s="3"/>
      <c r="WLE255" s="3"/>
      <c r="WLF255" s="3"/>
      <c r="WLG255" s="3"/>
      <c r="WLH255" s="3"/>
      <c r="WLI255" s="3"/>
      <c r="WLJ255" s="3"/>
      <c r="WLK255" s="3"/>
      <c r="WLL255" s="3"/>
      <c r="WLM255" s="3"/>
      <c r="WLN255" s="3"/>
      <c r="WLO255" s="3"/>
      <c r="WLP255" s="3"/>
      <c r="WLQ255" s="3"/>
      <c r="WLR255" s="3"/>
      <c r="WLS255" s="3"/>
      <c r="WLT255" s="3"/>
      <c r="WLU255" s="3"/>
      <c r="WLV255" s="3"/>
      <c r="WLW255" s="3"/>
      <c r="WLX255" s="3"/>
      <c r="WLY255" s="3"/>
      <c r="WLZ255" s="3"/>
      <c r="WMA255" s="3"/>
      <c r="WMB255" s="3"/>
      <c r="WMC255" s="3"/>
      <c r="WMD255" s="3"/>
      <c r="WME255" s="3"/>
      <c r="WMF255" s="3"/>
      <c r="WMG255" s="3"/>
      <c r="WMH255" s="3"/>
      <c r="WMI255" s="3"/>
      <c r="WMJ255" s="3"/>
      <c r="WMK255" s="3"/>
      <c r="WML255" s="3"/>
      <c r="WMM255" s="3"/>
      <c r="WMN255" s="3"/>
      <c r="WMO255" s="3"/>
      <c r="WMP255" s="3"/>
      <c r="WMQ255" s="3"/>
      <c r="WMR255" s="3"/>
      <c r="WMS255" s="3"/>
      <c r="WMT255" s="3"/>
      <c r="WMU255" s="3"/>
      <c r="WMV255" s="3"/>
      <c r="WMW255" s="3"/>
      <c r="WMX255" s="3"/>
      <c r="WMY255" s="3"/>
      <c r="WMZ255" s="3"/>
      <c r="WNA255" s="3"/>
      <c r="WNB255" s="3"/>
      <c r="WNC255" s="3"/>
      <c r="WND255" s="3"/>
      <c r="WNE255" s="3"/>
      <c r="WNF255" s="3"/>
      <c r="WNG255" s="3"/>
      <c r="WNH255" s="3"/>
      <c r="WNI255" s="3"/>
      <c r="WNJ255" s="3"/>
      <c r="WNK255" s="3"/>
      <c r="WNL255" s="3"/>
      <c r="WNM255" s="3"/>
      <c r="WNN255" s="3"/>
      <c r="WNO255" s="3"/>
      <c r="WNP255" s="3"/>
      <c r="WNQ255" s="3"/>
      <c r="WNR255" s="3"/>
      <c r="WNS255" s="3"/>
      <c r="WNT255" s="3"/>
      <c r="WNU255" s="3"/>
      <c r="WNV255" s="3"/>
      <c r="WNW255" s="3"/>
      <c r="WNX255" s="3"/>
      <c r="WNY255" s="3"/>
      <c r="WNZ255" s="3"/>
      <c r="WOA255" s="3"/>
      <c r="WOB255" s="3"/>
      <c r="WOC255" s="3"/>
      <c r="WOD255" s="3"/>
      <c r="WOE255" s="3"/>
      <c r="WOF255" s="3"/>
      <c r="WOG255" s="3"/>
      <c r="WOH255" s="3"/>
      <c r="WOI255" s="3"/>
      <c r="WOJ255" s="3"/>
      <c r="WOK255" s="3"/>
      <c r="WOL255" s="3"/>
      <c r="WOM255" s="3"/>
      <c r="WON255" s="3"/>
      <c r="WOO255" s="3"/>
      <c r="WOP255" s="3"/>
      <c r="WOQ255" s="3"/>
      <c r="WOR255" s="3"/>
      <c r="WOS255" s="3"/>
      <c r="WOT255" s="3"/>
      <c r="WOU255" s="3"/>
      <c r="WOV255" s="3"/>
      <c r="WOW255" s="3"/>
      <c r="WOX255" s="3"/>
      <c r="WOY255" s="3"/>
      <c r="WOZ255" s="3"/>
      <c r="WPA255" s="3"/>
      <c r="WPB255" s="3"/>
      <c r="WPC255" s="3"/>
      <c r="WPD255" s="3"/>
      <c r="WPE255" s="3"/>
      <c r="WPF255" s="3"/>
      <c r="WPG255" s="3"/>
      <c r="WPH255" s="3"/>
      <c r="WPI255" s="3"/>
      <c r="WPJ255" s="3"/>
      <c r="WPK255" s="3"/>
      <c r="WPL255" s="3"/>
      <c r="WPM255" s="3"/>
      <c r="WPN255" s="3"/>
      <c r="WPO255" s="3"/>
      <c r="WPP255" s="3"/>
      <c r="WPQ255" s="3"/>
      <c r="WPR255" s="3"/>
      <c r="WPS255" s="3"/>
      <c r="WPT255" s="3"/>
      <c r="WPU255" s="3"/>
      <c r="WPV255" s="3"/>
      <c r="WPW255" s="3"/>
      <c r="WPX255" s="3"/>
      <c r="WPY255" s="3"/>
      <c r="WPZ255" s="3"/>
      <c r="WQA255" s="3"/>
      <c r="WQB255" s="3"/>
      <c r="WQC255" s="3"/>
      <c r="WQD255" s="3"/>
      <c r="WQE255" s="3"/>
      <c r="WQF255" s="3"/>
      <c r="WQG255" s="3"/>
      <c r="WQH255" s="3"/>
      <c r="WQI255" s="3"/>
      <c r="WQJ255" s="3"/>
      <c r="WQK255" s="3"/>
      <c r="WQL255" s="3"/>
      <c r="WQM255" s="3"/>
      <c r="WQN255" s="3"/>
      <c r="WQO255" s="3"/>
      <c r="WQP255" s="3"/>
      <c r="WQQ255" s="3"/>
      <c r="WQR255" s="3"/>
      <c r="WQS255" s="3"/>
      <c r="WQT255" s="3"/>
      <c r="WQU255" s="3"/>
      <c r="WQV255" s="3"/>
      <c r="WQW255" s="3"/>
      <c r="WQX255" s="3"/>
      <c r="WQY255" s="3"/>
      <c r="WQZ255" s="3"/>
      <c r="WRA255" s="3"/>
      <c r="WRB255" s="3"/>
      <c r="WRC255" s="3"/>
      <c r="WRD255" s="3"/>
      <c r="WRE255" s="3"/>
      <c r="WRF255" s="3"/>
      <c r="WRG255" s="3"/>
      <c r="WRH255" s="3"/>
      <c r="WRI255" s="3"/>
      <c r="WRJ255" s="3"/>
      <c r="WRK255" s="3"/>
      <c r="WRL255" s="3"/>
      <c r="WRM255" s="3"/>
      <c r="WRN255" s="3"/>
      <c r="WRO255" s="3"/>
      <c r="WRP255" s="3"/>
      <c r="WRQ255" s="3"/>
      <c r="WRR255" s="3"/>
      <c r="WRS255" s="3"/>
      <c r="WRT255" s="3"/>
      <c r="WRU255" s="3"/>
      <c r="WRV255" s="3"/>
      <c r="WRW255" s="3"/>
      <c r="WRX255" s="3"/>
      <c r="WRY255" s="3"/>
      <c r="WRZ255" s="3"/>
      <c r="WSA255" s="3"/>
      <c r="WSB255" s="3"/>
      <c r="WSC255" s="3"/>
      <c r="WSD255" s="3"/>
      <c r="WSE255" s="3"/>
      <c r="WSF255" s="3"/>
      <c r="WSG255" s="3"/>
      <c r="WSH255" s="3"/>
      <c r="WSI255" s="3"/>
      <c r="WSJ255" s="3"/>
      <c r="WSK255" s="3"/>
      <c r="WSL255" s="3"/>
      <c r="WSM255" s="3"/>
      <c r="WSN255" s="3"/>
      <c r="WSO255" s="3"/>
      <c r="WSP255" s="3"/>
      <c r="WSQ255" s="3"/>
      <c r="WSR255" s="3"/>
      <c r="WSS255" s="3"/>
      <c r="WST255" s="3"/>
      <c r="WSU255" s="3"/>
      <c r="WSV255" s="3"/>
      <c r="WSW255" s="3"/>
      <c r="WSX255" s="3"/>
      <c r="WSY255" s="3"/>
      <c r="WSZ255" s="3"/>
      <c r="WTA255" s="3"/>
      <c r="WTB255" s="3"/>
      <c r="WTC255" s="3"/>
      <c r="WTD255" s="3"/>
      <c r="WTE255" s="3"/>
      <c r="WTF255" s="3"/>
      <c r="WTG255" s="3"/>
      <c r="WTH255" s="3"/>
      <c r="WTI255" s="3"/>
      <c r="WTJ255" s="3"/>
      <c r="WTK255" s="3"/>
      <c r="WTL255" s="3"/>
      <c r="WTM255" s="3"/>
      <c r="WTN255" s="3"/>
      <c r="WTO255" s="3"/>
      <c r="WTP255" s="3"/>
      <c r="WTQ255" s="3"/>
      <c r="WTR255" s="3"/>
      <c r="WTS255" s="3"/>
      <c r="WTT255" s="3"/>
      <c r="WTU255" s="3"/>
      <c r="WTV255" s="3"/>
      <c r="WTW255" s="3"/>
      <c r="WTX255" s="3"/>
      <c r="WTY255" s="3"/>
      <c r="WTZ255" s="3"/>
      <c r="WUA255" s="3"/>
      <c r="WUB255" s="3"/>
      <c r="WUC255" s="3"/>
      <c r="WUD255" s="3"/>
      <c r="WUE255" s="3"/>
      <c r="WUF255" s="3"/>
      <c r="WUG255" s="3"/>
      <c r="WUH255" s="3"/>
      <c r="WUI255" s="3"/>
      <c r="WUJ255" s="3"/>
      <c r="WUK255" s="3"/>
      <c r="WUL255" s="3"/>
      <c r="WUM255" s="3"/>
      <c r="WUN255" s="3"/>
      <c r="WUO255" s="3"/>
      <c r="WUP255" s="3"/>
      <c r="WUQ255" s="3"/>
      <c r="WUR255" s="3"/>
      <c r="WUS255" s="3"/>
      <c r="WUT255" s="3"/>
      <c r="WUU255" s="3"/>
      <c r="WUV255" s="3"/>
      <c r="WUW255" s="3"/>
      <c r="WUX255" s="3"/>
      <c r="WUY255" s="3"/>
      <c r="WUZ255" s="3"/>
      <c r="WVA255" s="3"/>
      <c r="WVB255" s="3"/>
      <c r="WVC255" s="3"/>
      <c r="WVD255" s="3"/>
      <c r="WVE255" s="3"/>
      <c r="WVF255" s="3"/>
      <c r="WVG255" s="3"/>
      <c r="WVH255" s="3"/>
      <c r="WVI255" s="3"/>
      <c r="WVJ255" s="3"/>
      <c r="WVK255" s="3"/>
      <c r="WVL255" s="3"/>
      <c r="WVM255" s="3"/>
      <c r="WVN255" s="3"/>
      <c r="WVO255" s="3"/>
      <c r="WVP255" s="3"/>
      <c r="WVQ255" s="3"/>
      <c r="WVR255" s="3"/>
      <c r="WVS255" s="3"/>
      <c r="WVT255" s="3"/>
      <c r="WVU255" s="3"/>
      <c r="WVV255" s="3"/>
      <c r="WVW255" s="3"/>
      <c r="WVX255" s="3"/>
      <c r="WVY255" s="3"/>
      <c r="WVZ255" s="3"/>
      <c r="WWA255" s="3"/>
      <c r="WWB255" s="3"/>
      <c r="WWC255" s="3"/>
      <c r="WWD255" s="3"/>
      <c r="WWE255" s="3"/>
      <c r="WWF255" s="3"/>
      <c r="WWG255" s="3"/>
      <c r="WWH255" s="3"/>
      <c r="WWI255" s="3"/>
      <c r="WWJ255" s="3"/>
      <c r="WWK255" s="3"/>
      <c r="WWL255" s="3"/>
      <c r="WWM255" s="3"/>
      <c r="WWN255" s="3"/>
      <c r="WWO255" s="3"/>
      <c r="WWP255" s="3"/>
      <c r="WWQ255" s="3"/>
      <c r="WWR255" s="3"/>
      <c r="WWS255" s="3"/>
      <c r="WWT255" s="3"/>
      <c r="WWU255" s="3"/>
      <c r="WWV255" s="3"/>
      <c r="WWW255" s="3"/>
      <c r="WWX255" s="3"/>
      <c r="WWY255" s="3"/>
      <c r="WWZ255" s="3"/>
      <c r="WXA255" s="3"/>
      <c r="WXB255" s="3"/>
      <c r="WXC255" s="3"/>
      <c r="WXD255" s="3"/>
      <c r="WXE255" s="3"/>
      <c r="WXF255" s="3"/>
      <c r="WXG255" s="3"/>
      <c r="WXH255" s="3"/>
      <c r="WXI255" s="3"/>
      <c r="WXJ255" s="3"/>
      <c r="WXK255" s="3"/>
      <c r="WXL255" s="3"/>
      <c r="WXM255" s="3"/>
      <c r="WXN255" s="3"/>
      <c r="WXO255" s="3"/>
      <c r="WXP255" s="3"/>
      <c r="WXQ255" s="3"/>
      <c r="WXR255" s="3"/>
      <c r="WXS255" s="3"/>
      <c r="WXT255" s="3"/>
      <c r="WXU255" s="3"/>
      <c r="WXV255" s="3"/>
      <c r="WXW255" s="3"/>
      <c r="WXX255" s="3"/>
      <c r="WXY255" s="3"/>
      <c r="WXZ255" s="3"/>
      <c r="WYA255" s="3"/>
      <c r="WYB255" s="3"/>
      <c r="WYC255" s="3"/>
      <c r="WYD255" s="3"/>
      <c r="WYE255" s="3"/>
      <c r="WYF255" s="3"/>
      <c r="WYG255" s="3"/>
      <c r="WYH255" s="3"/>
      <c r="WYI255" s="3"/>
      <c r="WYJ255" s="3"/>
      <c r="WYK255" s="3"/>
      <c r="WYL255" s="3"/>
      <c r="WYM255" s="3"/>
      <c r="WYN255" s="3"/>
      <c r="WYO255" s="3"/>
      <c r="WYP255" s="3"/>
      <c r="WYQ255" s="3"/>
      <c r="WYR255" s="3"/>
      <c r="WYS255" s="3"/>
      <c r="WYT255" s="3"/>
      <c r="WYU255" s="3"/>
      <c r="WYV255" s="3"/>
      <c r="WYW255" s="3"/>
      <c r="WYX255" s="3"/>
      <c r="WYY255" s="3"/>
      <c r="WYZ255" s="3"/>
      <c r="WZA255" s="3"/>
      <c r="WZB255" s="3"/>
      <c r="WZC255" s="3"/>
      <c r="WZD255" s="3"/>
      <c r="WZE255" s="3"/>
      <c r="WZF255" s="3"/>
      <c r="WZG255" s="3"/>
      <c r="WZH255" s="3"/>
      <c r="WZI255" s="3"/>
      <c r="WZJ255" s="3"/>
      <c r="WZK255" s="3"/>
      <c r="WZL255" s="3"/>
      <c r="WZM255" s="3"/>
      <c r="WZN255" s="3"/>
      <c r="WZO255" s="3"/>
      <c r="WZP255" s="3"/>
      <c r="WZQ255" s="3"/>
      <c r="WZR255" s="3"/>
      <c r="WZS255" s="3"/>
      <c r="WZT255" s="3"/>
      <c r="WZU255" s="3"/>
      <c r="WZV255" s="3"/>
      <c r="WZW255" s="3"/>
      <c r="WZX255" s="3"/>
      <c r="WZY255" s="3"/>
      <c r="WZZ255" s="3"/>
      <c r="XAA255" s="3"/>
      <c r="XAB255" s="3"/>
      <c r="XAC255" s="3"/>
      <c r="XAD255" s="3"/>
      <c r="XAE255" s="3"/>
      <c r="XAF255" s="3"/>
      <c r="XAG255" s="3"/>
      <c r="XAH255" s="3"/>
      <c r="XAI255" s="3"/>
      <c r="XAJ255" s="3"/>
      <c r="XAK255" s="3"/>
      <c r="XAL255" s="3"/>
      <c r="XAM255" s="3"/>
      <c r="XAN255" s="3"/>
      <c r="XAO255" s="3"/>
      <c r="XAP255" s="3"/>
      <c r="XAQ255" s="3"/>
      <c r="XAR255" s="3"/>
      <c r="XAS255" s="3"/>
      <c r="XAT255" s="3"/>
      <c r="XAU255" s="3"/>
      <c r="XAV255" s="3"/>
      <c r="XAW255" s="3"/>
      <c r="XAX255" s="3"/>
      <c r="XAY255" s="3"/>
      <c r="XAZ255" s="3"/>
      <c r="XBA255" s="3"/>
      <c r="XBB255" s="3"/>
      <c r="XBC255" s="3"/>
      <c r="XBD255" s="3"/>
      <c r="XBE255" s="3"/>
      <c r="XBF255" s="3"/>
      <c r="XBG255" s="3"/>
      <c r="XBH255" s="3"/>
      <c r="XBI255" s="3"/>
      <c r="XBJ255" s="3"/>
      <c r="XBK255" s="3"/>
      <c r="XBL255" s="3"/>
      <c r="XBM255" s="3"/>
      <c r="XBN255" s="3"/>
      <c r="XBO255" s="3"/>
      <c r="XBP255" s="3"/>
      <c r="XBQ255" s="3"/>
      <c r="XBR255" s="3"/>
      <c r="XBS255" s="3"/>
      <c r="XBT255" s="3"/>
      <c r="XBU255" s="3"/>
      <c r="XBV255" s="3"/>
      <c r="XBW255" s="3"/>
      <c r="XBX255" s="3"/>
      <c r="XBY255" s="3"/>
      <c r="XBZ255" s="3"/>
      <c r="XCA255" s="3"/>
      <c r="XCB255" s="3"/>
      <c r="XCC255" s="3"/>
      <c r="XCD255" s="3"/>
      <c r="XCE255" s="3"/>
      <c r="XCF255" s="3"/>
      <c r="XCG255" s="3"/>
      <c r="XCH255" s="3"/>
      <c r="XCI255" s="3"/>
      <c r="XCJ255" s="3"/>
      <c r="XCK255" s="3"/>
      <c r="XCL255" s="3"/>
      <c r="XCM255" s="3"/>
      <c r="XCN255" s="3"/>
      <c r="XCO255" s="3"/>
      <c r="XCP255" s="3"/>
      <c r="XCQ255" s="3"/>
      <c r="XCR255" s="3"/>
      <c r="XCS255" s="3"/>
      <c r="XCT255" s="3"/>
      <c r="XCU255" s="3"/>
      <c r="XCV255" s="3"/>
      <c r="XCW255" s="3"/>
      <c r="XCX255" s="3"/>
      <c r="XCY255" s="3"/>
      <c r="XCZ255" s="3"/>
      <c r="XDA255" s="3"/>
      <c r="XDB255" s="3"/>
      <c r="XDC255" s="3"/>
      <c r="XDD255" s="3"/>
      <c r="XDE255" s="3"/>
      <c r="XDF255" s="3"/>
      <c r="XDG255" s="3"/>
      <c r="XDH255" s="3"/>
      <c r="XDI255" s="3"/>
      <c r="XDJ255" s="3"/>
      <c r="XDK255" s="3"/>
      <c r="XDL255" s="3"/>
      <c r="XDM255" s="3"/>
      <c r="XDN255" s="3"/>
      <c r="XDO255" s="3"/>
      <c r="XDP255" s="3"/>
      <c r="XDQ255" s="3"/>
      <c r="XDR255" s="3"/>
      <c r="XDS255" s="3"/>
      <c r="XDT255" s="3"/>
      <c r="XDU255" s="3"/>
      <c r="XDV255" s="27"/>
      <c r="XDW255" s="27"/>
      <c r="XDX255" s="27"/>
      <c r="XDY255" s="27"/>
      <c r="XDZ255" s="27"/>
      <c r="XEA255" s="27"/>
      <c r="XEB255" s="27"/>
      <c r="XEC255" s="27"/>
      <c r="XED255" s="27"/>
      <c r="XEE255" s="27"/>
      <c r="XEF255" s="27"/>
      <c r="XEG255" s="27"/>
      <c r="XEH255" s="27"/>
      <c r="XEI255" s="27"/>
    </row>
    <row r="256" s="1" customFormat="1" ht="14.25" spans="1:9">
      <c r="A256" s="13">
        <v>254</v>
      </c>
      <c r="B256" s="13" t="s">
        <v>273</v>
      </c>
      <c r="C256" s="13" t="str">
        <f>"41"</f>
        <v>41</v>
      </c>
      <c r="D256" s="13" t="str">
        <f>"02"</f>
        <v>02</v>
      </c>
      <c r="E256" s="13" t="str">
        <f>"20210184102"</f>
        <v>20210184102</v>
      </c>
      <c r="F256" s="14" t="s">
        <v>274</v>
      </c>
      <c r="G256" s="15">
        <v>82.45</v>
      </c>
      <c r="H256" s="13">
        <v>84.6</v>
      </c>
      <c r="I256" s="13">
        <f t="shared" si="41"/>
        <v>83.31</v>
      </c>
    </row>
    <row r="257" s="1" customFormat="1" ht="14.25" spans="1:9">
      <c r="A257" s="13">
        <v>255</v>
      </c>
      <c r="B257" s="13" t="s">
        <v>273</v>
      </c>
      <c r="C257" s="13" t="str">
        <f t="shared" ref="C257:C261" si="54">"40"</f>
        <v>40</v>
      </c>
      <c r="D257" s="13" t="str">
        <f>"27"</f>
        <v>27</v>
      </c>
      <c r="E257" s="13" t="str">
        <f>"20210184027"</f>
        <v>20210184027</v>
      </c>
      <c r="F257" s="14" t="s">
        <v>275</v>
      </c>
      <c r="G257" s="15">
        <v>79.7</v>
      </c>
      <c r="H257" s="13">
        <v>81</v>
      </c>
      <c r="I257" s="13">
        <f t="shared" ref="I257:I320" si="55">G257*0.6+H257*0.4</f>
        <v>80.22</v>
      </c>
    </row>
    <row r="258" s="1" customFormat="1" ht="14.25" spans="1:9">
      <c r="A258" s="13">
        <v>256</v>
      </c>
      <c r="B258" s="13" t="s">
        <v>273</v>
      </c>
      <c r="C258" s="13" t="str">
        <f t="shared" ref="C258:C262" si="56">"39"</f>
        <v>39</v>
      </c>
      <c r="D258" s="13" t="str">
        <f>"21"</f>
        <v>21</v>
      </c>
      <c r="E258" s="13" t="str">
        <f>"20210183921"</f>
        <v>20210183921</v>
      </c>
      <c r="F258" s="14" t="s">
        <v>276</v>
      </c>
      <c r="G258" s="15">
        <v>77.6</v>
      </c>
      <c r="H258" s="13">
        <v>79.2</v>
      </c>
      <c r="I258" s="13">
        <f t="shared" si="55"/>
        <v>78.24</v>
      </c>
    </row>
    <row r="259" s="1" customFormat="1" ht="14.25" spans="1:9">
      <c r="A259" s="13">
        <v>257</v>
      </c>
      <c r="B259" s="13" t="s">
        <v>273</v>
      </c>
      <c r="C259" s="13" t="str">
        <f t="shared" si="56"/>
        <v>39</v>
      </c>
      <c r="D259" s="13" t="str">
        <f>"27"</f>
        <v>27</v>
      </c>
      <c r="E259" s="13" t="str">
        <f>"20210183927"</f>
        <v>20210183927</v>
      </c>
      <c r="F259" s="14" t="s">
        <v>277</v>
      </c>
      <c r="G259" s="15">
        <v>67.2</v>
      </c>
      <c r="H259" s="13">
        <v>89.2</v>
      </c>
      <c r="I259" s="13">
        <f t="shared" si="55"/>
        <v>76</v>
      </c>
    </row>
    <row r="260" s="1" customFormat="1" ht="14.25" spans="1:9">
      <c r="A260" s="13">
        <v>258</v>
      </c>
      <c r="B260" s="13" t="s">
        <v>273</v>
      </c>
      <c r="C260" s="13" t="str">
        <f t="shared" si="54"/>
        <v>40</v>
      </c>
      <c r="D260" s="13" t="str">
        <f>"16"</f>
        <v>16</v>
      </c>
      <c r="E260" s="13" t="str">
        <f>"20210184016"</f>
        <v>20210184016</v>
      </c>
      <c r="F260" s="14" t="s">
        <v>278</v>
      </c>
      <c r="G260" s="15">
        <v>76.6</v>
      </c>
      <c r="H260" s="13">
        <v>69.8</v>
      </c>
      <c r="I260" s="13">
        <f t="shared" si="55"/>
        <v>73.88</v>
      </c>
    </row>
    <row r="261" s="1" customFormat="1" ht="14.25" spans="1:9">
      <c r="A261" s="13">
        <v>259</v>
      </c>
      <c r="B261" s="13" t="s">
        <v>273</v>
      </c>
      <c r="C261" s="13" t="str">
        <f t="shared" si="54"/>
        <v>40</v>
      </c>
      <c r="D261" s="13" t="str">
        <f>"05"</f>
        <v>05</v>
      </c>
      <c r="E261" s="13" t="str">
        <f>"20210184005"</f>
        <v>20210184005</v>
      </c>
      <c r="F261" s="14" t="s">
        <v>279</v>
      </c>
      <c r="G261" s="15">
        <v>70.8</v>
      </c>
      <c r="H261" s="13">
        <v>77.8</v>
      </c>
      <c r="I261" s="13">
        <f t="shared" si="55"/>
        <v>73.6</v>
      </c>
    </row>
    <row r="262" s="1" customFormat="1" ht="14.25" spans="1:9">
      <c r="A262" s="13">
        <v>260</v>
      </c>
      <c r="B262" s="13" t="s">
        <v>273</v>
      </c>
      <c r="C262" s="13" t="str">
        <f t="shared" si="56"/>
        <v>39</v>
      </c>
      <c r="D262" s="13" t="str">
        <f>"03"</f>
        <v>03</v>
      </c>
      <c r="E262" s="13" t="str">
        <f>"20210183903"</f>
        <v>20210183903</v>
      </c>
      <c r="F262" s="14" t="s">
        <v>280</v>
      </c>
      <c r="G262" s="15">
        <v>69.15</v>
      </c>
      <c r="H262" s="13">
        <v>76.8</v>
      </c>
      <c r="I262" s="13">
        <f t="shared" si="55"/>
        <v>72.21</v>
      </c>
    </row>
    <row r="263" s="1" customFormat="1" ht="14.25" spans="1:9">
      <c r="A263" s="13">
        <v>261</v>
      </c>
      <c r="B263" s="13" t="s">
        <v>273</v>
      </c>
      <c r="C263" s="13" t="str">
        <f t="shared" ref="C263:C266" si="57">"40"</f>
        <v>40</v>
      </c>
      <c r="D263" s="13" t="str">
        <f>"29"</f>
        <v>29</v>
      </c>
      <c r="E263" s="13" t="str">
        <f>"20210184029"</f>
        <v>20210184029</v>
      </c>
      <c r="F263" s="14" t="s">
        <v>281</v>
      </c>
      <c r="G263" s="15">
        <v>67</v>
      </c>
      <c r="H263" s="13">
        <v>79</v>
      </c>
      <c r="I263" s="13">
        <f t="shared" si="55"/>
        <v>71.8</v>
      </c>
    </row>
    <row r="264" s="1" customFormat="1" ht="14.25" spans="1:9">
      <c r="A264" s="13">
        <v>262</v>
      </c>
      <c r="B264" s="13" t="s">
        <v>273</v>
      </c>
      <c r="C264" s="13" t="str">
        <f t="shared" si="57"/>
        <v>40</v>
      </c>
      <c r="D264" s="13" t="str">
        <f>"03"</f>
        <v>03</v>
      </c>
      <c r="E264" s="13" t="str">
        <f>"20210184003"</f>
        <v>20210184003</v>
      </c>
      <c r="F264" s="14" t="s">
        <v>282</v>
      </c>
      <c r="G264" s="15">
        <v>63.2</v>
      </c>
      <c r="H264" s="13">
        <v>80.4</v>
      </c>
      <c r="I264" s="13">
        <f t="shared" si="55"/>
        <v>70.08</v>
      </c>
    </row>
    <row r="265" s="1" customFormat="1" ht="14.25" spans="1:9">
      <c r="A265" s="13">
        <v>263</v>
      </c>
      <c r="B265" s="13" t="s">
        <v>273</v>
      </c>
      <c r="C265" s="13" t="str">
        <f t="shared" ref="C265:C269" si="58">"39"</f>
        <v>39</v>
      </c>
      <c r="D265" s="13" t="str">
        <f>"13"</f>
        <v>13</v>
      </c>
      <c r="E265" s="13" t="str">
        <f>"20210183913"</f>
        <v>20210183913</v>
      </c>
      <c r="F265" s="14" t="s">
        <v>283</v>
      </c>
      <c r="G265" s="15">
        <v>63.8</v>
      </c>
      <c r="H265" s="13">
        <v>75.4</v>
      </c>
      <c r="I265" s="13">
        <f t="shared" si="55"/>
        <v>68.44</v>
      </c>
    </row>
    <row r="266" s="1" customFormat="1" ht="14.25" spans="1:9">
      <c r="A266" s="13">
        <v>264</v>
      </c>
      <c r="B266" s="13" t="s">
        <v>273</v>
      </c>
      <c r="C266" s="13" t="str">
        <f t="shared" si="57"/>
        <v>40</v>
      </c>
      <c r="D266" s="13" t="str">
        <f>"19"</f>
        <v>19</v>
      </c>
      <c r="E266" s="13" t="str">
        <f>"20210184019"</f>
        <v>20210184019</v>
      </c>
      <c r="F266" s="14" t="s">
        <v>284</v>
      </c>
      <c r="G266" s="15">
        <v>66.2</v>
      </c>
      <c r="H266" s="13">
        <v>68.8</v>
      </c>
      <c r="I266" s="13">
        <f t="shared" si="55"/>
        <v>67.24</v>
      </c>
    </row>
    <row r="267" s="1" customFormat="1" ht="14.25" spans="1:9">
      <c r="A267" s="13">
        <v>265</v>
      </c>
      <c r="B267" s="13" t="s">
        <v>273</v>
      </c>
      <c r="C267" s="13" t="str">
        <f t="shared" si="58"/>
        <v>39</v>
      </c>
      <c r="D267" s="13" t="str">
        <f>"19"</f>
        <v>19</v>
      </c>
      <c r="E267" s="13" t="str">
        <f>"20210183919"</f>
        <v>20210183919</v>
      </c>
      <c r="F267" s="14" t="s">
        <v>285</v>
      </c>
      <c r="G267" s="15">
        <v>67</v>
      </c>
      <c r="H267" s="13">
        <v>64.8</v>
      </c>
      <c r="I267" s="13">
        <f t="shared" si="55"/>
        <v>66.12</v>
      </c>
    </row>
    <row r="268" s="1" customFormat="1" ht="14.25" spans="1:9">
      <c r="A268" s="13">
        <v>266</v>
      </c>
      <c r="B268" s="13" t="s">
        <v>273</v>
      </c>
      <c r="C268" s="13" t="str">
        <f>"40"</f>
        <v>40</v>
      </c>
      <c r="D268" s="13" t="str">
        <f>"07"</f>
        <v>07</v>
      </c>
      <c r="E268" s="13" t="str">
        <f>"20210184007"</f>
        <v>20210184007</v>
      </c>
      <c r="F268" s="14" t="s">
        <v>286</v>
      </c>
      <c r="G268" s="15">
        <v>57.8</v>
      </c>
      <c r="H268" s="13">
        <v>73.4</v>
      </c>
      <c r="I268" s="13">
        <f t="shared" si="55"/>
        <v>64.04</v>
      </c>
    </row>
    <row r="269" s="2" customFormat="1" ht="14.25" spans="1:16372">
      <c r="A269" s="13">
        <v>267</v>
      </c>
      <c r="B269" s="16" t="s">
        <v>273</v>
      </c>
      <c r="C269" s="16" t="str">
        <f t="shared" si="58"/>
        <v>39</v>
      </c>
      <c r="D269" s="16" t="str">
        <f>"18"</f>
        <v>18</v>
      </c>
      <c r="E269" s="16" t="str">
        <f>"20210183918"</f>
        <v>20210183918</v>
      </c>
      <c r="F269" s="17" t="s">
        <v>287</v>
      </c>
      <c r="G269" s="18">
        <v>51.6</v>
      </c>
      <c r="H269" s="16">
        <v>74</v>
      </c>
      <c r="I269" s="16">
        <f t="shared" si="55"/>
        <v>60.56</v>
      </c>
      <c r="XDZ269" s="24"/>
      <c r="XEA269" s="24"/>
      <c r="XEB269" s="24"/>
      <c r="XEC269" s="24"/>
      <c r="XED269" s="24"/>
      <c r="XEE269" s="24"/>
      <c r="XEF269" s="24"/>
      <c r="XEG269" s="24"/>
      <c r="XEH269" s="24"/>
      <c r="XEI269" s="24"/>
      <c r="XEJ269" s="24"/>
      <c r="XEK269" s="24"/>
      <c r="XEL269" s="24"/>
      <c r="XEM269" s="24"/>
      <c r="XEN269" s="24"/>
      <c r="XEO269" s="24"/>
      <c r="XEP269" s="24"/>
      <c r="XEQ269" s="24"/>
      <c r="XER269" s="24"/>
    </row>
    <row r="270" s="1" customFormat="1" ht="14.25" spans="1:9">
      <c r="A270" s="13">
        <v>268</v>
      </c>
      <c r="B270" s="13" t="s">
        <v>288</v>
      </c>
      <c r="C270" s="13" t="str">
        <f t="shared" ref="C270:C274" si="59">"42"</f>
        <v>42</v>
      </c>
      <c r="D270" s="13" t="str">
        <f>"02"</f>
        <v>02</v>
      </c>
      <c r="E270" s="13" t="str">
        <f>"20210194202"</f>
        <v>20210194202</v>
      </c>
      <c r="F270" s="14" t="s">
        <v>289</v>
      </c>
      <c r="G270" s="15">
        <v>85.5</v>
      </c>
      <c r="H270" s="13">
        <v>73.7</v>
      </c>
      <c r="I270" s="13">
        <f t="shared" si="55"/>
        <v>80.78</v>
      </c>
    </row>
    <row r="271" s="1" customFormat="1" ht="14.25" spans="1:10">
      <c r="A271" s="13">
        <v>269</v>
      </c>
      <c r="B271" s="13" t="s">
        <v>288</v>
      </c>
      <c r="C271" s="13" t="str">
        <f t="shared" si="59"/>
        <v>42</v>
      </c>
      <c r="D271" s="13" t="str">
        <f>"05"</f>
        <v>05</v>
      </c>
      <c r="E271" s="13" t="str">
        <f>"20210194205"</f>
        <v>20210194205</v>
      </c>
      <c r="F271" s="14" t="s">
        <v>290</v>
      </c>
      <c r="G271" s="15">
        <v>80.1</v>
      </c>
      <c r="H271" s="13">
        <v>76.3</v>
      </c>
      <c r="I271" s="13">
        <f t="shared" si="55"/>
        <v>78.58</v>
      </c>
      <c r="J271" s="29"/>
    </row>
    <row r="272" s="1" customFormat="1" ht="14.25" spans="1:10">
      <c r="A272" s="13">
        <v>270</v>
      </c>
      <c r="B272" s="13" t="s">
        <v>288</v>
      </c>
      <c r="C272" s="13" t="str">
        <f>"41"</f>
        <v>41</v>
      </c>
      <c r="D272" s="13" t="str">
        <f>"13"</f>
        <v>13</v>
      </c>
      <c r="E272" s="13" t="str">
        <f>"20210194113"</f>
        <v>20210194113</v>
      </c>
      <c r="F272" s="28" t="s">
        <v>81</v>
      </c>
      <c r="G272" s="15">
        <v>76</v>
      </c>
      <c r="H272" s="13">
        <v>73.6</v>
      </c>
      <c r="I272" s="13">
        <f t="shared" si="55"/>
        <v>75.04</v>
      </c>
      <c r="J272" s="30"/>
    </row>
    <row r="273" s="1" customFormat="1" ht="14.25" spans="1:10">
      <c r="A273" s="13">
        <v>271</v>
      </c>
      <c r="B273" s="13" t="s">
        <v>288</v>
      </c>
      <c r="C273" s="13" t="str">
        <f t="shared" si="59"/>
        <v>42</v>
      </c>
      <c r="D273" s="13" t="str">
        <f>"01"</f>
        <v>01</v>
      </c>
      <c r="E273" s="13" t="str">
        <f>"20210194201"</f>
        <v>20210194201</v>
      </c>
      <c r="F273" s="14" t="s">
        <v>291</v>
      </c>
      <c r="G273" s="15">
        <v>70.8</v>
      </c>
      <c r="H273" s="13">
        <v>81</v>
      </c>
      <c r="I273" s="13">
        <f t="shared" si="55"/>
        <v>74.88</v>
      </c>
      <c r="J273" s="29"/>
    </row>
    <row r="274" s="1" customFormat="1" ht="14.25" spans="1:9">
      <c r="A274" s="13">
        <v>272</v>
      </c>
      <c r="B274" s="13" t="s">
        <v>288</v>
      </c>
      <c r="C274" s="13" t="str">
        <f t="shared" si="59"/>
        <v>42</v>
      </c>
      <c r="D274" s="13" t="str">
        <f>"06"</f>
        <v>06</v>
      </c>
      <c r="E274" s="13" t="str">
        <f>"20210194206"</f>
        <v>20210194206</v>
      </c>
      <c r="F274" s="14" t="s">
        <v>292</v>
      </c>
      <c r="G274" s="15">
        <v>68.7</v>
      </c>
      <c r="H274" s="13">
        <v>81.1</v>
      </c>
      <c r="I274" s="13">
        <f t="shared" si="55"/>
        <v>73.66</v>
      </c>
    </row>
    <row r="275" s="1" customFormat="1" ht="14.25" spans="1:9">
      <c r="A275" s="13">
        <v>273</v>
      </c>
      <c r="B275" s="13" t="s">
        <v>288</v>
      </c>
      <c r="C275" s="13" t="str">
        <f t="shared" ref="C275:C281" si="60">"41"</f>
        <v>41</v>
      </c>
      <c r="D275" s="13" t="str">
        <f>"27"</f>
        <v>27</v>
      </c>
      <c r="E275" s="13" t="str">
        <f>"20210194127"</f>
        <v>20210194127</v>
      </c>
      <c r="F275" s="14" t="s">
        <v>293</v>
      </c>
      <c r="G275" s="15">
        <v>69</v>
      </c>
      <c r="H275" s="13">
        <v>75.9</v>
      </c>
      <c r="I275" s="13">
        <f t="shared" si="55"/>
        <v>71.76</v>
      </c>
    </row>
    <row r="276" s="1" customFormat="1" ht="14.25" spans="1:9">
      <c r="A276" s="13">
        <v>274</v>
      </c>
      <c r="B276" s="13" t="s">
        <v>288</v>
      </c>
      <c r="C276" s="13" t="str">
        <f>"43"</f>
        <v>43</v>
      </c>
      <c r="D276" s="13" t="str">
        <f>"04"</f>
        <v>04</v>
      </c>
      <c r="E276" s="13" t="str">
        <f>"20210194304"</f>
        <v>20210194304</v>
      </c>
      <c r="F276" s="14" t="s">
        <v>294</v>
      </c>
      <c r="G276" s="15">
        <v>64.25</v>
      </c>
      <c r="H276" s="13">
        <v>75.6</v>
      </c>
      <c r="I276" s="13">
        <f t="shared" si="55"/>
        <v>68.79</v>
      </c>
    </row>
    <row r="277" s="1" customFormat="1" ht="14.25" spans="1:9">
      <c r="A277" s="13">
        <v>275</v>
      </c>
      <c r="B277" s="13" t="s">
        <v>288</v>
      </c>
      <c r="C277" s="13" t="str">
        <f t="shared" ref="C277:C282" si="61">"42"</f>
        <v>42</v>
      </c>
      <c r="D277" s="13" t="str">
        <f>"27"</f>
        <v>27</v>
      </c>
      <c r="E277" s="13" t="str">
        <f>"20210194227"</f>
        <v>20210194227</v>
      </c>
      <c r="F277" s="14" t="s">
        <v>295</v>
      </c>
      <c r="G277" s="15">
        <v>61.9</v>
      </c>
      <c r="H277" s="13">
        <v>77.9</v>
      </c>
      <c r="I277" s="13">
        <f t="shared" si="55"/>
        <v>68.3</v>
      </c>
    </row>
    <row r="278" s="1" customFormat="1" ht="14.25" spans="1:9">
      <c r="A278" s="13">
        <v>276</v>
      </c>
      <c r="B278" s="13" t="s">
        <v>288</v>
      </c>
      <c r="C278" s="13" t="str">
        <f t="shared" si="60"/>
        <v>41</v>
      </c>
      <c r="D278" s="13" t="str">
        <f>"14"</f>
        <v>14</v>
      </c>
      <c r="E278" s="13" t="str">
        <f>"20210194114"</f>
        <v>20210194114</v>
      </c>
      <c r="F278" s="14" t="s">
        <v>296</v>
      </c>
      <c r="G278" s="15">
        <v>60.4</v>
      </c>
      <c r="H278" s="13">
        <v>75.3</v>
      </c>
      <c r="I278" s="13">
        <f t="shared" si="55"/>
        <v>66.36</v>
      </c>
    </row>
    <row r="279" s="1" customFormat="1" ht="14.25" spans="1:9">
      <c r="A279" s="13">
        <v>277</v>
      </c>
      <c r="B279" s="13" t="s">
        <v>288</v>
      </c>
      <c r="C279" s="13" t="str">
        <f t="shared" si="61"/>
        <v>42</v>
      </c>
      <c r="D279" s="13" t="str">
        <f>"17"</f>
        <v>17</v>
      </c>
      <c r="E279" s="13" t="str">
        <f>"20210194217"</f>
        <v>20210194217</v>
      </c>
      <c r="F279" s="14" t="s">
        <v>297</v>
      </c>
      <c r="G279" s="15">
        <v>54.6</v>
      </c>
      <c r="H279" s="13">
        <v>84</v>
      </c>
      <c r="I279" s="13">
        <f t="shared" si="55"/>
        <v>66.36</v>
      </c>
    </row>
    <row r="280" s="1" customFormat="1" ht="14.25" spans="1:9">
      <c r="A280" s="13">
        <v>278</v>
      </c>
      <c r="B280" s="13" t="s">
        <v>288</v>
      </c>
      <c r="C280" s="13" t="str">
        <f t="shared" si="60"/>
        <v>41</v>
      </c>
      <c r="D280" s="13" t="str">
        <f>"17"</f>
        <v>17</v>
      </c>
      <c r="E280" s="13" t="str">
        <f>"20210194117"</f>
        <v>20210194117</v>
      </c>
      <c r="F280" s="14" t="s">
        <v>298</v>
      </c>
      <c r="G280" s="15">
        <v>53.3</v>
      </c>
      <c r="H280" s="13">
        <v>83.5</v>
      </c>
      <c r="I280" s="13">
        <f t="shared" si="55"/>
        <v>65.38</v>
      </c>
    </row>
    <row r="281" s="1" customFormat="1" ht="14.25" spans="1:9">
      <c r="A281" s="13">
        <v>279</v>
      </c>
      <c r="B281" s="13" t="s">
        <v>288</v>
      </c>
      <c r="C281" s="13" t="str">
        <f t="shared" si="60"/>
        <v>41</v>
      </c>
      <c r="D281" s="13" t="str">
        <f>"23"</f>
        <v>23</v>
      </c>
      <c r="E281" s="13" t="str">
        <f>"20210194123"</f>
        <v>20210194123</v>
      </c>
      <c r="F281" s="14" t="s">
        <v>299</v>
      </c>
      <c r="G281" s="15">
        <v>63.05</v>
      </c>
      <c r="H281" s="13">
        <v>64.9</v>
      </c>
      <c r="I281" s="13">
        <f t="shared" si="55"/>
        <v>63.79</v>
      </c>
    </row>
    <row r="282" s="2" customFormat="1" ht="14.25" spans="1:16372">
      <c r="A282" s="13">
        <v>280</v>
      </c>
      <c r="B282" s="16" t="s">
        <v>288</v>
      </c>
      <c r="C282" s="16" t="str">
        <f t="shared" si="61"/>
        <v>42</v>
      </c>
      <c r="D282" s="16" t="str">
        <f>"21"</f>
        <v>21</v>
      </c>
      <c r="E282" s="16" t="str">
        <f>"20210194221"</f>
        <v>20210194221</v>
      </c>
      <c r="F282" s="17" t="s">
        <v>300</v>
      </c>
      <c r="G282" s="18">
        <v>54.5</v>
      </c>
      <c r="H282" s="16">
        <v>76.6</v>
      </c>
      <c r="I282" s="16">
        <f t="shared" si="55"/>
        <v>63.34</v>
      </c>
      <c r="XDZ282" s="24"/>
      <c r="XEA282" s="24"/>
      <c r="XEB282" s="24"/>
      <c r="XEC282" s="24"/>
      <c r="XED282" s="24"/>
      <c r="XEE282" s="24"/>
      <c r="XEF282" s="24"/>
      <c r="XEG282" s="24"/>
      <c r="XEH282" s="24"/>
      <c r="XEI282" s="24"/>
      <c r="XEJ282" s="24"/>
      <c r="XEK282" s="24"/>
      <c r="XEL282" s="24"/>
      <c r="XEM282" s="24"/>
      <c r="XEN282" s="24"/>
      <c r="XEO282" s="24"/>
      <c r="XEP282" s="24"/>
      <c r="XEQ282" s="24"/>
      <c r="XER282" s="24"/>
    </row>
    <row r="283" s="2" customFormat="1" ht="14.25" spans="1:16372">
      <c r="A283" s="13">
        <v>281</v>
      </c>
      <c r="B283" s="16" t="s">
        <v>288</v>
      </c>
      <c r="C283" s="16" t="str">
        <f>"41"</f>
        <v>41</v>
      </c>
      <c r="D283" s="16" t="str">
        <f>"07"</f>
        <v>07</v>
      </c>
      <c r="E283" s="16" t="str">
        <f>"20210194107"</f>
        <v>20210194107</v>
      </c>
      <c r="F283" s="17" t="s">
        <v>301</v>
      </c>
      <c r="G283" s="18">
        <v>55.15</v>
      </c>
      <c r="H283" s="16">
        <v>72.2</v>
      </c>
      <c r="I283" s="16">
        <f t="shared" si="55"/>
        <v>61.97</v>
      </c>
      <c r="XDZ283" s="24"/>
      <c r="XEA283" s="24"/>
      <c r="XEB283" s="24"/>
      <c r="XEC283" s="24"/>
      <c r="XED283" s="24"/>
      <c r="XEE283" s="24"/>
      <c r="XEF283" s="24"/>
      <c r="XEG283" s="24"/>
      <c r="XEH283" s="24"/>
      <c r="XEI283" s="24"/>
      <c r="XEJ283" s="24"/>
      <c r="XEK283" s="24"/>
      <c r="XEL283" s="24"/>
      <c r="XEM283" s="24"/>
      <c r="XEN283" s="24"/>
      <c r="XEO283" s="24"/>
      <c r="XEP283" s="24"/>
      <c r="XEQ283" s="24"/>
      <c r="XER283" s="24"/>
    </row>
    <row r="284" s="2" customFormat="1" ht="14.25" spans="1:16372">
      <c r="A284" s="13">
        <v>282</v>
      </c>
      <c r="B284" s="16" t="s">
        <v>288</v>
      </c>
      <c r="C284" s="16" t="str">
        <f>"42"</f>
        <v>42</v>
      </c>
      <c r="D284" s="16" t="str">
        <f>"25"</f>
        <v>25</v>
      </c>
      <c r="E284" s="16" t="str">
        <f>"20210194225"</f>
        <v>20210194225</v>
      </c>
      <c r="F284" s="17" t="s">
        <v>302</v>
      </c>
      <c r="G284" s="18">
        <v>54</v>
      </c>
      <c r="H284" s="16">
        <v>73.5</v>
      </c>
      <c r="I284" s="16">
        <f t="shared" si="55"/>
        <v>61.8</v>
      </c>
      <c r="XDZ284" s="24"/>
      <c r="XEA284" s="24"/>
      <c r="XEB284" s="24"/>
      <c r="XEC284" s="24"/>
      <c r="XED284" s="24"/>
      <c r="XEE284" s="24"/>
      <c r="XEF284" s="24"/>
      <c r="XEG284" s="24"/>
      <c r="XEH284" s="24"/>
      <c r="XEI284" s="24"/>
      <c r="XEJ284" s="24"/>
      <c r="XEK284" s="24"/>
      <c r="XEL284" s="24"/>
      <c r="XEM284" s="24"/>
      <c r="XEN284" s="24"/>
      <c r="XEO284" s="24"/>
      <c r="XEP284" s="24"/>
      <c r="XEQ284" s="24"/>
      <c r="XER284" s="24"/>
    </row>
    <row r="285" s="1" customFormat="1" ht="14.25" spans="1:9">
      <c r="A285" s="13">
        <v>283</v>
      </c>
      <c r="B285" s="13" t="s">
        <v>303</v>
      </c>
      <c r="C285" s="13" t="str">
        <f t="shared" ref="C285:C288" si="62">"44"</f>
        <v>44</v>
      </c>
      <c r="D285" s="13" t="str">
        <f>"03"</f>
        <v>03</v>
      </c>
      <c r="E285" s="13" t="str">
        <f>"20210204403"</f>
        <v>20210204403</v>
      </c>
      <c r="F285" s="14" t="s">
        <v>304</v>
      </c>
      <c r="G285" s="15">
        <v>59.25</v>
      </c>
      <c r="H285" s="13">
        <v>72.6</v>
      </c>
      <c r="I285" s="13">
        <f t="shared" si="55"/>
        <v>64.59</v>
      </c>
    </row>
    <row r="286" s="1" customFormat="1" ht="14.25" spans="1:9">
      <c r="A286" s="13">
        <v>284</v>
      </c>
      <c r="B286" s="13" t="s">
        <v>303</v>
      </c>
      <c r="C286" s="13" t="str">
        <f>"43"</f>
        <v>43</v>
      </c>
      <c r="D286" s="13" t="str">
        <f>"08"</f>
        <v>08</v>
      </c>
      <c r="E286" s="13" t="str">
        <f>"20210204308"</f>
        <v>20210204308</v>
      </c>
      <c r="F286" s="14" t="s">
        <v>305</v>
      </c>
      <c r="G286" s="15">
        <v>53.35</v>
      </c>
      <c r="H286" s="13">
        <v>63.6</v>
      </c>
      <c r="I286" s="13">
        <f t="shared" si="55"/>
        <v>57.45</v>
      </c>
    </row>
    <row r="287" s="1" customFormat="1" ht="14.25" spans="1:9">
      <c r="A287" s="13">
        <v>285</v>
      </c>
      <c r="B287" s="13" t="s">
        <v>306</v>
      </c>
      <c r="C287" s="13" t="str">
        <f t="shared" si="62"/>
        <v>44</v>
      </c>
      <c r="D287" s="13" t="str">
        <f>"29"</f>
        <v>29</v>
      </c>
      <c r="E287" s="13" t="str">
        <f>"20210214429"</f>
        <v>20210214429</v>
      </c>
      <c r="F287" s="14" t="s">
        <v>307</v>
      </c>
      <c r="G287" s="15">
        <v>70.1</v>
      </c>
      <c r="H287" s="13">
        <v>84.3</v>
      </c>
      <c r="I287" s="13">
        <f t="shared" si="55"/>
        <v>75.78</v>
      </c>
    </row>
    <row r="288" s="1" customFormat="1" ht="14.25" spans="1:9">
      <c r="A288" s="13">
        <v>286</v>
      </c>
      <c r="B288" s="13" t="s">
        <v>306</v>
      </c>
      <c r="C288" s="13" t="str">
        <f t="shared" si="62"/>
        <v>44</v>
      </c>
      <c r="D288" s="13" t="str">
        <f>"18"</f>
        <v>18</v>
      </c>
      <c r="E288" s="13" t="str">
        <f>"20210214418"</f>
        <v>20210214418</v>
      </c>
      <c r="F288" s="14" t="s">
        <v>308</v>
      </c>
      <c r="G288" s="15">
        <v>70.1</v>
      </c>
      <c r="H288" s="13">
        <v>84.1</v>
      </c>
      <c r="I288" s="13">
        <f t="shared" si="55"/>
        <v>75.7</v>
      </c>
    </row>
    <row r="289" s="1" customFormat="1" ht="14.25" spans="1:9">
      <c r="A289" s="13">
        <v>287</v>
      </c>
      <c r="B289" s="13" t="s">
        <v>306</v>
      </c>
      <c r="C289" s="13" t="str">
        <f t="shared" ref="C289:C291" si="63">"45"</f>
        <v>45</v>
      </c>
      <c r="D289" s="13" t="str">
        <f>"14"</f>
        <v>14</v>
      </c>
      <c r="E289" s="13" t="str">
        <f>"20210214514"</f>
        <v>20210214514</v>
      </c>
      <c r="F289" s="14" t="s">
        <v>309</v>
      </c>
      <c r="G289" s="15">
        <v>67.8</v>
      </c>
      <c r="H289" s="13">
        <v>83.5</v>
      </c>
      <c r="I289" s="13">
        <f t="shared" si="55"/>
        <v>74.08</v>
      </c>
    </row>
    <row r="290" s="1" customFormat="1" ht="14.25" spans="1:9">
      <c r="A290" s="13">
        <v>288</v>
      </c>
      <c r="B290" s="13" t="s">
        <v>306</v>
      </c>
      <c r="C290" s="13" t="str">
        <f t="shared" si="63"/>
        <v>45</v>
      </c>
      <c r="D290" s="13" t="str">
        <f>"01"</f>
        <v>01</v>
      </c>
      <c r="E290" s="13" t="str">
        <f>"20210214501"</f>
        <v>20210214501</v>
      </c>
      <c r="F290" s="14" t="s">
        <v>310</v>
      </c>
      <c r="G290" s="15">
        <v>73.95</v>
      </c>
      <c r="H290" s="13">
        <v>72.4</v>
      </c>
      <c r="I290" s="13">
        <f t="shared" si="55"/>
        <v>73.33</v>
      </c>
    </row>
    <row r="291" s="1" customFormat="1" ht="14.25" spans="1:9">
      <c r="A291" s="13">
        <v>289</v>
      </c>
      <c r="B291" s="13" t="s">
        <v>306</v>
      </c>
      <c r="C291" s="13" t="str">
        <f t="shared" si="63"/>
        <v>45</v>
      </c>
      <c r="D291" s="13" t="str">
        <f>"07"</f>
        <v>07</v>
      </c>
      <c r="E291" s="13" t="str">
        <f>"20210214507"</f>
        <v>20210214507</v>
      </c>
      <c r="F291" s="14" t="s">
        <v>311</v>
      </c>
      <c r="G291" s="15">
        <v>74</v>
      </c>
      <c r="H291" s="13">
        <v>70.5</v>
      </c>
      <c r="I291" s="13">
        <f t="shared" si="55"/>
        <v>72.6</v>
      </c>
    </row>
    <row r="292" s="1" customFormat="1" ht="14.25" spans="1:9">
      <c r="A292" s="13">
        <v>290</v>
      </c>
      <c r="B292" s="13" t="s">
        <v>306</v>
      </c>
      <c r="C292" s="13" t="str">
        <f t="shared" ref="C292:C295" si="64">"44"</f>
        <v>44</v>
      </c>
      <c r="D292" s="13" t="str">
        <f>"13"</f>
        <v>13</v>
      </c>
      <c r="E292" s="13" t="str">
        <f>"20210214413"</f>
        <v>20210214413</v>
      </c>
      <c r="F292" s="14" t="s">
        <v>312</v>
      </c>
      <c r="G292" s="15">
        <v>68.4</v>
      </c>
      <c r="H292" s="13">
        <v>75.1</v>
      </c>
      <c r="I292" s="13">
        <f t="shared" si="55"/>
        <v>71.08</v>
      </c>
    </row>
    <row r="293" s="1" customFormat="1" ht="14.25" spans="1:9">
      <c r="A293" s="13">
        <v>291</v>
      </c>
      <c r="B293" s="13" t="s">
        <v>306</v>
      </c>
      <c r="C293" s="13" t="str">
        <f>"45"</f>
        <v>45</v>
      </c>
      <c r="D293" s="13" t="str">
        <f>"13"</f>
        <v>13</v>
      </c>
      <c r="E293" s="13" t="str">
        <f>"20210214513"</f>
        <v>20210214513</v>
      </c>
      <c r="F293" s="14" t="s">
        <v>313</v>
      </c>
      <c r="G293" s="15">
        <v>66.95</v>
      </c>
      <c r="H293" s="13">
        <v>76.8</v>
      </c>
      <c r="I293" s="13">
        <f t="shared" si="55"/>
        <v>70.89</v>
      </c>
    </row>
    <row r="294" s="1" customFormat="1" ht="14.25" spans="1:9">
      <c r="A294" s="13">
        <v>292</v>
      </c>
      <c r="B294" s="13" t="s">
        <v>306</v>
      </c>
      <c r="C294" s="13" t="str">
        <f t="shared" si="64"/>
        <v>44</v>
      </c>
      <c r="D294" s="13" t="str">
        <f>"19"</f>
        <v>19</v>
      </c>
      <c r="E294" s="13" t="str">
        <f>"20210214419"</f>
        <v>20210214419</v>
      </c>
      <c r="F294" s="14" t="s">
        <v>314</v>
      </c>
      <c r="G294" s="15">
        <v>66.35</v>
      </c>
      <c r="H294" s="13">
        <v>76.1</v>
      </c>
      <c r="I294" s="13">
        <f t="shared" si="55"/>
        <v>70.25</v>
      </c>
    </row>
    <row r="295" s="1" customFormat="1" ht="14.25" spans="1:9">
      <c r="A295" s="13">
        <v>293</v>
      </c>
      <c r="B295" s="13" t="s">
        <v>306</v>
      </c>
      <c r="C295" s="13" t="str">
        <f t="shared" si="64"/>
        <v>44</v>
      </c>
      <c r="D295" s="13" t="str">
        <f>"23"</f>
        <v>23</v>
      </c>
      <c r="E295" s="13" t="str">
        <f>"20210214423"</f>
        <v>20210214423</v>
      </c>
      <c r="F295" s="14" t="s">
        <v>315</v>
      </c>
      <c r="G295" s="15">
        <v>65.85</v>
      </c>
      <c r="H295" s="13">
        <v>76</v>
      </c>
      <c r="I295" s="13">
        <f t="shared" si="55"/>
        <v>69.91</v>
      </c>
    </row>
    <row r="296" s="1" customFormat="1" ht="14.25" spans="1:9">
      <c r="A296" s="13">
        <v>294</v>
      </c>
      <c r="B296" s="13" t="s">
        <v>306</v>
      </c>
      <c r="C296" s="13" t="str">
        <f>"45"</f>
        <v>45</v>
      </c>
      <c r="D296" s="13" t="str">
        <f>"03"</f>
        <v>03</v>
      </c>
      <c r="E296" s="13" t="str">
        <f>"20210214503"</f>
        <v>20210214503</v>
      </c>
      <c r="F296" s="14" t="s">
        <v>316</v>
      </c>
      <c r="G296" s="15">
        <v>67.5</v>
      </c>
      <c r="H296" s="13">
        <v>72.8</v>
      </c>
      <c r="I296" s="13">
        <f t="shared" si="55"/>
        <v>69.62</v>
      </c>
    </row>
    <row r="297" s="1" customFormat="1" ht="14.25" spans="1:9">
      <c r="A297" s="13">
        <v>295</v>
      </c>
      <c r="B297" s="13" t="s">
        <v>306</v>
      </c>
      <c r="C297" s="13" t="str">
        <f t="shared" ref="C297:C301" si="65">"44"</f>
        <v>44</v>
      </c>
      <c r="D297" s="13" t="str">
        <f>"07"</f>
        <v>07</v>
      </c>
      <c r="E297" s="13" t="str">
        <f>"20210214407"</f>
        <v>20210214407</v>
      </c>
      <c r="F297" s="14" t="s">
        <v>317</v>
      </c>
      <c r="G297" s="15">
        <v>67.55</v>
      </c>
      <c r="H297" s="13">
        <v>71.7</v>
      </c>
      <c r="I297" s="13">
        <f t="shared" si="55"/>
        <v>69.21</v>
      </c>
    </row>
    <row r="298" s="1" customFormat="1" ht="14.25" spans="1:9">
      <c r="A298" s="13">
        <v>296</v>
      </c>
      <c r="B298" s="13" t="s">
        <v>306</v>
      </c>
      <c r="C298" s="13" t="str">
        <f t="shared" si="65"/>
        <v>44</v>
      </c>
      <c r="D298" s="13" t="str">
        <f>"10"</f>
        <v>10</v>
      </c>
      <c r="E298" s="13" t="str">
        <f>"20210214410"</f>
        <v>20210214410</v>
      </c>
      <c r="F298" s="14" t="s">
        <v>318</v>
      </c>
      <c r="G298" s="15">
        <v>59.6</v>
      </c>
      <c r="H298" s="13">
        <v>82.7</v>
      </c>
      <c r="I298" s="13">
        <f t="shared" si="55"/>
        <v>68.84</v>
      </c>
    </row>
    <row r="299" s="1" customFormat="1" ht="14.25" spans="1:9">
      <c r="A299" s="13">
        <v>297</v>
      </c>
      <c r="B299" s="13" t="s">
        <v>306</v>
      </c>
      <c r="C299" s="13" t="str">
        <f t="shared" si="65"/>
        <v>44</v>
      </c>
      <c r="D299" s="13" t="str">
        <f>"28"</f>
        <v>28</v>
      </c>
      <c r="E299" s="13" t="str">
        <f>"20210214428"</f>
        <v>20210214428</v>
      </c>
      <c r="F299" s="14" t="s">
        <v>319</v>
      </c>
      <c r="G299" s="15">
        <v>62.55</v>
      </c>
      <c r="H299" s="13">
        <v>76</v>
      </c>
      <c r="I299" s="13">
        <f t="shared" si="55"/>
        <v>67.93</v>
      </c>
    </row>
    <row r="300" s="1" customFormat="1" ht="14.25" spans="1:9">
      <c r="A300" s="13">
        <v>298</v>
      </c>
      <c r="B300" s="13" t="s">
        <v>306</v>
      </c>
      <c r="C300" s="13" t="str">
        <f t="shared" si="65"/>
        <v>44</v>
      </c>
      <c r="D300" s="13" t="str">
        <f>"25"</f>
        <v>25</v>
      </c>
      <c r="E300" s="13" t="str">
        <f>"20210214425"</f>
        <v>20210214425</v>
      </c>
      <c r="F300" s="14" t="s">
        <v>320</v>
      </c>
      <c r="G300" s="15">
        <v>59.2</v>
      </c>
      <c r="H300" s="13">
        <v>79.4</v>
      </c>
      <c r="I300" s="13">
        <f t="shared" si="55"/>
        <v>67.28</v>
      </c>
    </row>
    <row r="301" s="1" customFormat="1" ht="14.25" spans="1:9">
      <c r="A301" s="13">
        <v>299</v>
      </c>
      <c r="B301" s="13" t="s">
        <v>306</v>
      </c>
      <c r="C301" s="13" t="str">
        <f t="shared" si="65"/>
        <v>44</v>
      </c>
      <c r="D301" s="13" t="str">
        <f>"16"</f>
        <v>16</v>
      </c>
      <c r="E301" s="13" t="str">
        <f>"20210214416"</f>
        <v>20210214416</v>
      </c>
      <c r="F301" s="14" t="s">
        <v>321</v>
      </c>
      <c r="G301" s="15">
        <v>62.05</v>
      </c>
      <c r="H301" s="13">
        <v>73.9</v>
      </c>
      <c r="I301" s="13">
        <f t="shared" si="55"/>
        <v>66.79</v>
      </c>
    </row>
    <row r="302" s="1" customFormat="1" ht="14.25" spans="1:9">
      <c r="A302" s="13">
        <v>300</v>
      </c>
      <c r="B302" s="13" t="s">
        <v>306</v>
      </c>
      <c r="C302" s="13" t="str">
        <f t="shared" ref="C302:C307" si="66">"45"</f>
        <v>45</v>
      </c>
      <c r="D302" s="13" t="str">
        <f>"11"</f>
        <v>11</v>
      </c>
      <c r="E302" s="13" t="str">
        <f>"20210214511"</f>
        <v>20210214511</v>
      </c>
      <c r="F302" s="14" t="s">
        <v>322</v>
      </c>
      <c r="G302" s="15">
        <v>59.15</v>
      </c>
      <c r="H302" s="13">
        <v>77.9</v>
      </c>
      <c r="I302" s="13">
        <f t="shared" si="55"/>
        <v>66.65</v>
      </c>
    </row>
    <row r="303" s="1" customFormat="1" ht="14.25" spans="1:9">
      <c r="A303" s="13">
        <v>301</v>
      </c>
      <c r="B303" s="13" t="s">
        <v>323</v>
      </c>
      <c r="C303" s="13" t="str">
        <f t="shared" ref="C303:C306" si="67">"46"</f>
        <v>46</v>
      </c>
      <c r="D303" s="13" t="str">
        <f>"03"</f>
        <v>03</v>
      </c>
      <c r="E303" s="13" t="str">
        <f>"20210224603"</f>
        <v>20210224603</v>
      </c>
      <c r="F303" s="14" t="s">
        <v>324</v>
      </c>
      <c r="G303" s="15">
        <v>69.9</v>
      </c>
      <c r="H303" s="13">
        <v>85.2</v>
      </c>
      <c r="I303" s="13">
        <f t="shared" si="55"/>
        <v>76.02</v>
      </c>
    </row>
    <row r="304" s="1" customFormat="1" ht="14.25" spans="1:9">
      <c r="A304" s="13">
        <v>302</v>
      </c>
      <c r="B304" s="13" t="s">
        <v>323</v>
      </c>
      <c r="C304" s="13" t="str">
        <f t="shared" si="66"/>
        <v>45</v>
      </c>
      <c r="D304" s="13" t="str">
        <f>"24"</f>
        <v>24</v>
      </c>
      <c r="E304" s="13" t="str">
        <f>"20210224524"</f>
        <v>20210224524</v>
      </c>
      <c r="F304" s="14" t="s">
        <v>325</v>
      </c>
      <c r="G304" s="15">
        <v>66.05</v>
      </c>
      <c r="H304" s="13">
        <v>78.6</v>
      </c>
      <c r="I304" s="13">
        <f t="shared" si="55"/>
        <v>71.07</v>
      </c>
    </row>
    <row r="305" s="1" customFormat="1" ht="14.25" spans="1:9">
      <c r="A305" s="13">
        <v>303</v>
      </c>
      <c r="B305" s="13" t="s">
        <v>323</v>
      </c>
      <c r="C305" s="13" t="str">
        <f t="shared" si="67"/>
        <v>46</v>
      </c>
      <c r="D305" s="13" t="str">
        <f>"06"</f>
        <v>06</v>
      </c>
      <c r="E305" s="13" t="str">
        <f>"20210224606"</f>
        <v>20210224606</v>
      </c>
      <c r="F305" s="14" t="s">
        <v>326</v>
      </c>
      <c r="G305" s="15">
        <v>64.05</v>
      </c>
      <c r="H305" s="13">
        <v>80.4</v>
      </c>
      <c r="I305" s="13">
        <f t="shared" si="55"/>
        <v>70.59</v>
      </c>
    </row>
    <row r="306" s="1" customFormat="1" ht="14.25" spans="1:9">
      <c r="A306" s="13">
        <v>304</v>
      </c>
      <c r="B306" s="13" t="s">
        <v>323</v>
      </c>
      <c r="C306" s="13" t="str">
        <f t="shared" si="67"/>
        <v>46</v>
      </c>
      <c r="D306" s="13" t="str">
        <f>"01"</f>
        <v>01</v>
      </c>
      <c r="E306" s="13" t="str">
        <f>"20210224601"</f>
        <v>20210224601</v>
      </c>
      <c r="F306" s="14" t="s">
        <v>327</v>
      </c>
      <c r="G306" s="15">
        <v>64.2</v>
      </c>
      <c r="H306" s="13">
        <v>76.4</v>
      </c>
      <c r="I306" s="13">
        <f t="shared" si="55"/>
        <v>69.08</v>
      </c>
    </row>
    <row r="307" s="1" customFormat="1" ht="14.25" spans="1:9">
      <c r="A307" s="13">
        <v>305</v>
      </c>
      <c r="B307" s="13" t="s">
        <v>323</v>
      </c>
      <c r="C307" s="13" t="str">
        <f t="shared" si="66"/>
        <v>45</v>
      </c>
      <c r="D307" s="13" t="str">
        <f>"18"</f>
        <v>18</v>
      </c>
      <c r="E307" s="13" t="str">
        <f>"20210224518"</f>
        <v>20210224518</v>
      </c>
      <c r="F307" s="14" t="s">
        <v>328</v>
      </c>
      <c r="G307" s="15">
        <v>62.3</v>
      </c>
      <c r="H307" s="13">
        <v>76</v>
      </c>
      <c r="I307" s="13">
        <f t="shared" si="55"/>
        <v>67.78</v>
      </c>
    </row>
    <row r="308" s="1" customFormat="1" ht="14.25" spans="1:9">
      <c r="A308" s="13">
        <v>306</v>
      </c>
      <c r="B308" s="13" t="s">
        <v>323</v>
      </c>
      <c r="C308" s="13" t="str">
        <f>"46"</f>
        <v>46</v>
      </c>
      <c r="D308" s="13" t="str">
        <f>"11"</f>
        <v>11</v>
      </c>
      <c r="E308" s="13" t="str">
        <f>"20210224611"</f>
        <v>20210224611</v>
      </c>
      <c r="F308" s="14" t="s">
        <v>329</v>
      </c>
      <c r="G308" s="15">
        <v>61.4</v>
      </c>
      <c r="H308" s="13">
        <v>76.6</v>
      </c>
      <c r="I308" s="13">
        <f t="shared" si="55"/>
        <v>67.48</v>
      </c>
    </row>
    <row r="309" s="1" customFormat="1" ht="14.25" spans="1:9">
      <c r="A309" s="13">
        <v>307</v>
      </c>
      <c r="B309" s="13" t="s">
        <v>323</v>
      </c>
      <c r="C309" s="13" t="str">
        <f t="shared" ref="C309:C312" si="68">"45"</f>
        <v>45</v>
      </c>
      <c r="D309" s="13" t="str">
        <f>"22"</f>
        <v>22</v>
      </c>
      <c r="E309" s="13" t="str">
        <f>"20210224522"</f>
        <v>20210224522</v>
      </c>
      <c r="F309" s="14" t="s">
        <v>330</v>
      </c>
      <c r="G309" s="15">
        <v>57.25</v>
      </c>
      <c r="H309" s="13">
        <v>81.8</v>
      </c>
      <c r="I309" s="13">
        <f t="shared" si="55"/>
        <v>67.07</v>
      </c>
    </row>
    <row r="310" s="1" customFormat="1" ht="14.25" spans="1:9">
      <c r="A310" s="13">
        <v>308</v>
      </c>
      <c r="B310" s="13" t="s">
        <v>323</v>
      </c>
      <c r="C310" s="13" t="str">
        <f t="shared" si="68"/>
        <v>45</v>
      </c>
      <c r="D310" s="13" t="str">
        <f>"20"</f>
        <v>20</v>
      </c>
      <c r="E310" s="13" t="str">
        <f>"20210224520"</f>
        <v>20210224520</v>
      </c>
      <c r="F310" s="14" t="s">
        <v>331</v>
      </c>
      <c r="G310" s="15">
        <v>60.1</v>
      </c>
      <c r="H310" s="13">
        <v>77.4</v>
      </c>
      <c r="I310" s="13">
        <f t="shared" si="55"/>
        <v>67.02</v>
      </c>
    </row>
    <row r="311" s="2" customFormat="1" ht="14.25" spans="1:16372">
      <c r="A311" s="13">
        <v>309</v>
      </c>
      <c r="B311" s="16" t="s">
        <v>323</v>
      </c>
      <c r="C311" s="16" t="str">
        <f>"46"</f>
        <v>46</v>
      </c>
      <c r="D311" s="16" t="str">
        <f>"15"</f>
        <v>15</v>
      </c>
      <c r="E311" s="16" t="str">
        <f>"20210224615"</f>
        <v>20210224615</v>
      </c>
      <c r="F311" s="17" t="s">
        <v>332</v>
      </c>
      <c r="G311" s="18">
        <v>63.8</v>
      </c>
      <c r="H311" s="16">
        <v>70</v>
      </c>
      <c r="I311" s="16">
        <f t="shared" si="55"/>
        <v>66.28</v>
      </c>
      <c r="XDZ311" s="24"/>
      <c r="XEA311" s="24"/>
      <c r="XEB311" s="24"/>
      <c r="XEC311" s="24"/>
      <c r="XED311" s="24"/>
      <c r="XEE311" s="24"/>
      <c r="XEF311" s="24"/>
      <c r="XEG311" s="24"/>
      <c r="XEH311" s="24"/>
      <c r="XEI311" s="24"/>
      <c r="XEJ311" s="24"/>
      <c r="XEK311" s="24"/>
      <c r="XEL311" s="24"/>
      <c r="XEM311" s="24"/>
      <c r="XEN311" s="24"/>
      <c r="XEO311" s="24"/>
      <c r="XEP311" s="24"/>
      <c r="XEQ311" s="24"/>
      <c r="XER311" s="24"/>
    </row>
    <row r="312" s="2" customFormat="1" ht="14.25" spans="1:16372">
      <c r="A312" s="13">
        <v>310</v>
      </c>
      <c r="B312" s="16" t="s">
        <v>323</v>
      </c>
      <c r="C312" s="16" t="str">
        <f t="shared" si="68"/>
        <v>45</v>
      </c>
      <c r="D312" s="16" t="str">
        <f>"21"</f>
        <v>21</v>
      </c>
      <c r="E312" s="16" t="str">
        <f>"20210224521"</f>
        <v>20210224521</v>
      </c>
      <c r="F312" s="17" t="s">
        <v>333</v>
      </c>
      <c r="G312" s="18">
        <v>60.8</v>
      </c>
      <c r="H312" s="16">
        <v>72</v>
      </c>
      <c r="I312" s="16">
        <f t="shared" si="55"/>
        <v>65.28</v>
      </c>
      <c r="XDZ312" s="24"/>
      <c r="XEA312" s="24"/>
      <c r="XEB312" s="24"/>
      <c r="XEC312" s="24"/>
      <c r="XED312" s="24"/>
      <c r="XEE312" s="24"/>
      <c r="XEF312" s="24"/>
      <c r="XEG312" s="24"/>
      <c r="XEH312" s="24"/>
      <c r="XEI312" s="24"/>
      <c r="XEJ312" s="24"/>
      <c r="XEK312" s="24"/>
      <c r="XEL312" s="24"/>
      <c r="XEM312" s="24"/>
      <c r="XEN312" s="24"/>
      <c r="XEO312" s="24"/>
      <c r="XEP312" s="24"/>
      <c r="XEQ312" s="24"/>
      <c r="XER312" s="24"/>
    </row>
    <row r="313" s="1" customFormat="1" ht="14.25" spans="1:9">
      <c r="A313" s="13">
        <v>311</v>
      </c>
      <c r="B313" s="13" t="s">
        <v>334</v>
      </c>
      <c r="C313" s="13" t="str">
        <f t="shared" ref="C313:C315" si="69">"47"</f>
        <v>47</v>
      </c>
      <c r="D313" s="13" t="str">
        <f>"24"</f>
        <v>24</v>
      </c>
      <c r="E313" s="13" t="str">
        <f>"20210234724"</f>
        <v>20210234724</v>
      </c>
      <c r="F313" s="14" t="s">
        <v>335</v>
      </c>
      <c r="G313" s="15">
        <v>74.9</v>
      </c>
      <c r="H313" s="13">
        <v>82.8</v>
      </c>
      <c r="I313" s="13">
        <f t="shared" si="55"/>
        <v>78.06</v>
      </c>
    </row>
    <row r="314" s="1" customFormat="1" ht="14.25" spans="1:9">
      <c r="A314" s="13">
        <v>312</v>
      </c>
      <c r="B314" s="13" t="s">
        <v>334</v>
      </c>
      <c r="C314" s="13" t="str">
        <f t="shared" si="69"/>
        <v>47</v>
      </c>
      <c r="D314" s="13" t="str">
        <f>"04"</f>
        <v>04</v>
      </c>
      <c r="E314" s="13" t="str">
        <f>"20210234704"</f>
        <v>20210234704</v>
      </c>
      <c r="F314" s="14" t="s">
        <v>336</v>
      </c>
      <c r="G314" s="15">
        <v>72.3</v>
      </c>
      <c r="H314" s="13">
        <v>81.4</v>
      </c>
      <c r="I314" s="13">
        <f t="shared" si="55"/>
        <v>75.94</v>
      </c>
    </row>
    <row r="315" s="1" customFormat="1" ht="14.25" spans="1:9">
      <c r="A315" s="13">
        <v>313</v>
      </c>
      <c r="B315" s="13" t="s">
        <v>334</v>
      </c>
      <c r="C315" s="13" t="str">
        <f t="shared" si="69"/>
        <v>47</v>
      </c>
      <c r="D315" s="13" t="str">
        <f>"02"</f>
        <v>02</v>
      </c>
      <c r="E315" s="13" t="str">
        <f>"20210234702"</f>
        <v>20210234702</v>
      </c>
      <c r="F315" s="14" t="s">
        <v>337</v>
      </c>
      <c r="G315" s="15">
        <v>69.55</v>
      </c>
      <c r="H315" s="13">
        <v>81</v>
      </c>
      <c r="I315" s="13">
        <f t="shared" si="55"/>
        <v>74.13</v>
      </c>
    </row>
    <row r="316" s="1" customFormat="1" ht="14.25" spans="1:9">
      <c r="A316" s="13">
        <v>314</v>
      </c>
      <c r="B316" s="13" t="s">
        <v>334</v>
      </c>
      <c r="C316" s="13" t="str">
        <f>"48"</f>
        <v>48</v>
      </c>
      <c r="D316" s="13" t="str">
        <f>"01"</f>
        <v>01</v>
      </c>
      <c r="E316" s="13" t="str">
        <f>"20210234801"</f>
        <v>20210234801</v>
      </c>
      <c r="F316" s="14" t="s">
        <v>338</v>
      </c>
      <c r="G316" s="15">
        <v>72.8</v>
      </c>
      <c r="H316" s="13">
        <v>74.6</v>
      </c>
      <c r="I316" s="13">
        <f t="shared" si="55"/>
        <v>73.52</v>
      </c>
    </row>
    <row r="317" s="1" customFormat="1" ht="14.25" spans="1:9">
      <c r="A317" s="13">
        <v>315</v>
      </c>
      <c r="B317" s="13" t="s">
        <v>334</v>
      </c>
      <c r="C317" s="13" t="str">
        <f t="shared" ref="C317:C319" si="70">"47"</f>
        <v>47</v>
      </c>
      <c r="D317" s="13" t="str">
        <f>"06"</f>
        <v>06</v>
      </c>
      <c r="E317" s="13" t="str">
        <f>"20210234706"</f>
        <v>20210234706</v>
      </c>
      <c r="F317" s="14" t="s">
        <v>339</v>
      </c>
      <c r="G317" s="15">
        <v>66.3</v>
      </c>
      <c r="H317" s="13">
        <v>83.2</v>
      </c>
      <c r="I317" s="13">
        <f t="shared" si="55"/>
        <v>73.06</v>
      </c>
    </row>
    <row r="318" s="1" customFormat="1" ht="14.25" spans="1:9">
      <c r="A318" s="13">
        <v>316</v>
      </c>
      <c r="B318" s="13" t="s">
        <v>334</v>
      </c>
      <c r="C318" s="13" t="str">
        <f t="shared" si="70"/>
        <v>47</v>
      </c>
      <c r="D318" s="13" t="str">
        <f>"01"</f>
        <v>01</v>
      </c>
      <c r="E318" s="13" t="str">
        <f>"20210234701"</f>
        <v>20210234701</v>
      </c>
      <c r="F318" s="14" t="s">
        <v>340</v>
      </c>
      <c r="G318" s="15">
        <v>66.7</v>
      </c>
      <c r="H318" s="13">
        <v>79.4</v>
      </c>
      <c r="I318" s="13">
        <f t="shared" si="55"/>
        <v>71.78</v>
      </c>
    </row>
    <row r="319" s="1" customFormat="1" ht="14.25" spans="1:9">
      <c r="A319" s="13">
        <v>317</v>
      </c>
      <c r="B319" s="13" t="s">
        <v>334</v>
      </c>
      <c r="C319" s="13" t="str">
        <f t="shared" si="70"/>
        <v>47</v>
      </c>
      <c r="D319" s="13" t="str">
        <f>"12"</f>
        <v>12</v>
      </c>
      <c r="E319" s="13" t="str">
        <f>"20210234712"</f>
        <v>20210234712</v>
      </c>
      <c r="F319" s="14" t="s">
        <v>341</v>
      </c>
      <c r="G319" s="15">
        <v>69.5</v>
      </c>
      <c r="H319" s="13">
        <v>74</v>
      </c>
      <c r="I319" s="13">
        <f t="shared" si="55"/>
        <v>71.3</v>
      </c>
    </row>
    <row r="320" s="1" customFormat="1" ht="14.25" spans="1:9">
      <c r="A320" s="13">
        <v>318</v>
      </c>
      <c r="B320" s="13" t="s">
        <v>334</v>
      </c>
      <c r="C320" s="13" t="str">
        <f>"46"</f>
        <v>46</v>
      </c>
      <c r="D320" s="13" t="str">
        <f>"30"</f>
        <v>30</v>
      </c>
      <c r="E320" s="13" t="str">
        <f>"20210234630"</f>
        <v>20210234630</v>
      </c>
      <c r="F320" s="14" t="s">
        <v>342</v>
      </c>
      <c r="G320" s="15">
        <v>60.4</v>
      </c>
      <c r="H320" s="13">
        <v>84.2</v>
      </c>
      <c r="I320" s="13">
        <f t="shared" si="55"/>
        <v>69.92</v>
      </c>
    </row>
    <row r="321" s="1" customFormat="1" ht="14.25" spans="1:9">
      <c r="A321" s="13">
        <v>319</v>
      </c>
      <c r="B321" s="13" t="s">
        <v>334</v>
      </c>
      <c r="C321" s="13" t="str">
        <f>"46"</f>
        <v>46</v>
      </c>
      <c r="D321" s="13" t="str">
        <f>"28"</f>
        <v>28</v>
      </c>
      <c r="E321" s="13" t="str">
        <f>"20210234628"</f>
        <v>20210234628</v>
      </c>
      <c r="F321" s="14" t="s">
        <v>343</v>
      </c>
      <c r="G321" s="15">
        <v>59.6</v>
      </c>
      <c r="H321" s="13">
        <v>80</v>
      </c>
      <c r="I321" s="13">
        <f t="shared" ref="I321:I384" si="71">G321*0.6+H321*0.4</f>
        <v>67.76</v>
      </c>
    </row>
    <row r="322" s="1" customFormat="1" ht="14.25" spans="1:9">
      <c r="A322" s="13">
        <v>320</v>
      </c>
      <c r="B322" s="13" t="s">
        <v>334</v>
      </c>
      <c r="C322" s="13" t="str">
        <f t="shared" ref="C322:C325" si="72">"47"</f>
        <v>47</v>
      </c>
      <c r="D322" s="13" t="str">
        <f>"07"</f>
        <v>07</v>
      </c>
      <c r="E322" s="13" t="str">
        <f>"20210234707"</f>
        <v>20210234707</v>
      </c>
      <c r="F322" s="14" t="s">
        <v>344</v>
      </c>
      <c r="G322" s="15">
        <v>64.2</v>
      </c>
      <c r="H322" s="13">
        <v>73</v>
      </c>
      <c r="I322" s="13">
        <f t="shared" si="71"/>
        <v>67.72</v>
      </c>
    </row>
    <row r="323" s="1" customFormat="1" ht="14.25" spans="1:9">
      <c r="A323" s="13">
        <v>321</v>
      </c>
      <c r="B323" s="13" t="s">
        <v>334</v>
      </c>
      <c r="C323" s="13" t="str">
        <f t="shared" si="72"/>
        <v>47</v>
      </c>
      <c r="D323" s="13" t="str">
        <f>"30"</f>
        <v>30</v>
      </c>
      <c r="E323" s="13" t="str">
        <f>"20210234730"</f>
        <v>20210234730</v>
      </c>
      <c r="F323" s="14" t="s">
        <v>345</v>
      </c>
      <c r="G323" s="15">
        <v>57.9</v>
      </c>
      <c r="H323" s="13">
        <v>78.2</v>
      </c>
      <c r="I323" s="13">
        <f t="shared" si="71"/>
        <v>66.02</v>
      </c>
    </row>
    <row r="324" s="1" customFormat="1" ht="14.25" spans="1:9">
      <c r="A324" s="13">
        <v>322</v>
      </c>
      <c r="B324" s="13" t="s">
        <v>334</v>
      </c>
      <c r="C324" s="13" t="str">
        <f t="shared" si="72"/>
        <v>47</v>
      </c>
      <c r="D324" s="13" t="str">
        <f>"18"</f>
        <v>18</v>
      </c>
      <c r="E324" s="13" t="str">
        <f>"20210234718"</f>
        <v>20210234718</v>
      </c>
      <c r="F324" s="14" t="s">
        <v>346</v>
      </c>
      <c r="G324" s="15">
        <v>59</v>
      </c>
      <c r="H324" s="13">
        <v>74.6</v>
      </c>
      <c r="I324" s="13">
        <f t="shared" si="71"/>
        <v>65.24</v>
      </c>
    </row>
    <row r="325" s="1" customFormat="1" ht="14.25" spans="1:9">
      <c r="A325" s="13">
        <v>323</v>
      </c>
      <c r="B325" s="13" t="s">
        <v>334</v>
      </c>
      <c r="C325" s="13" t="str">
        <f t="shared" si="72"/>
        <v>47</v>
      </c>
      <c r="D325" s="13" t="str">
        <f>"11"</f>
        <v>11</v>
      </c>
      <c r="E325" s="13" t="str">
        <f>"20210234711"</f>
        <v>20210234711</v>
      </c>
      <c r="F325" s="14" t="s">
        <v>347</v>
      </c>
      <c r="G325" s="15">
        <v>61.9</v>
      </c>
      <c r="H325" s="13">
        <v>67</v>
      </c>
      <c r="I325" s="13">
        <f t="shared" si="71"/>
        <v>63.94</v>
      </c>
    </row>
    <row r="326" s="2" customFormat="1" ht="14.25" spans="1:16372">
      <c r="A326" s="13">
        <v>324</v>
      </c>
      <c r="B326" s="16" t="s">
        <v>334</v>
      </c>
      <c r="C326" s="16" t="str">
        <f>"46"</f>
        <v>46</v>
      </c>
      <c r="D326" s="16" t="str">
        <f>"25"</f>
        <v>25</v>
      </c>
      <c r="E326" s="16" t="str">
        <f>"20210234625"</f>
        <v>20210234625</v>
      </c>
      <c r="F326" s="17" t="s">
        <v>348</v>
      </c>
      <c r="G326" s="18">
        <v>54.05</v>
      </c>
      <c r="H326" s="16">
        <v>73.8</v>
      </c>
      <c r="I326" s="16">
        <f t="shared" si="71"/>
        <v>61.95</v>
      </c>
      <c r="XDZ326" s="24"/>
      <c r="XEA326" s="24"/>
      <c r="XEB326" s="24"/>
      <c r="XEC326" s="24"/>
      <c r="XED326" s="24"/>
      <c r="XEE326" s="24"/>
      <c r="XEF326" s="24"/>
      <c r="XEG326" s="24"/>
      <c r="XEH326" s="24"/>
      <c r="XEI326" s="24"/>
      <c r="XEJ326" s="24"/>
      <c r="XEK326" s="24"/>
      <c r="XEL326" s="24"/>
      <c r="XEM326" s="24"/>
      <c r="XEN326" s="24"/>
      <c r="XEO326" s="24"/>
      <c r="XEP326" s="24"/>
      <c r="XEQ326" s="24"/>
      <c r="XER326" s="24"/>
    </row>
    <row r="327" s="2" customFormat="1" ht="14.25" spans="1:16372">
      <c r="A327" s="13">
        <v>325</v>
      </c>
      <c r="B327" s="16" t="s">
        <v>334</v>
      </c>
      <c r="C327" s="16" t="str">
        <f>"47"</f>
        <v>47</v>
      </c>
      <c r="D327" s="16" t="str">
        <f>"20"</f>
        <v>20</v>
      </c>
      <c r="E327" s="16" t="str">
        <f>"20210234720"</f>
        <v>20210234720</v>
      </c>
      <c r="F327" s="17" t="s">
        <v>349</v>
      </c>
      <c r="G327" s="18">
        <v>51.5</v>
      </c>
      <c r="H327" s="16">
        <v>77.6</v>
      </c>
      <c r="I327" s="16">
        <f t="shared" si="71"/>
        <v>61.94</v>
      </c>
      <c r="XDZ327" s="24"/>
      <c r="XEA327" s="24"/>
      <c r="XEB327" s="24"/>
      <c r="XEC327" s="24"/>
      <c r="XED327" s="24"/>
      <c r="XEE327" s="24"/>
      <c r="XEF327" s="24"/>
      <c r="XEG327" s="24"/>
      <c r="XEH327" s="24"/>
      <c r="XEI327" s="24"/>
      <c r="XEJ327" s="24"/>
      <c r="XEK327" s="24"/>
      <c r="XEL327" s="24"/>
      <c r="XEM327" s="24"/>
      <c r="XEN327" s="24"/>
      <c r="XEO327" s="24"/>
      <c r="XEP327" s="24"/>
      <c r="XEQ327" s="24"/>
      <c r="XER327" s="24"/>
    </row>
    <row r="328" s="2" customFormat="1" ht="14.25" spans="1:16372">
      <c r="A328" s="13">
        <v>326</v>
      </c>
      <c r="B328" s="16" t="s">
        <v>334</v>
      </c>
      <c r="C328" s="16" t="str">
        <f>"46"</f>
        <v>46</v>
      </c>
      <c r="D328" s="16" t="str">
        <f>"21"</f>
        <v>21</v>
      </c>
      <c r="E328" s="16" t="str">
        <f>"20210234621"</f>
        <v>20210234621</v>
      </c>
      <c r="F328" s="17" t="s">
        <v>350</v>
      </c>
      <c r="G328" s="18">
        <v>58</v>
      </c>
      <c r="H328" s="16">
        <v>64</v>
      </c>
      <c r="I328" s="16">
        <f t="shared" si="71"/>
        <v>60.4</v>
      </c>
      <c r="XDZ328" s="24"/>
      <c r="XEA328" s="24"/>
      <c r="XEB328" s="24"/>
      <c r="XEC328" s="24"/>
      <c r="XED328" s="24"/>
      <c r="XEE328" s="24"/>
      <c r="XEF328" s="24"/>
      <c r="XEG328" s="24"/>
      <c r="XEH328" s="24"/>
      <c r="XEI328" s="24"/>
      <c r="XEJ328" s="24"/>
      <c r="XEK328" s="24"/>
      <c r="XEL328" s="24"/>
      <c r="XEM328" s="24"/>
      <c r="XEN328" s="24"/>
      <c r="XEO328" s="24"/>
      <c r="XEP328" s="24"/>
      <c r="XEQ328" s="24"/>
      <c r="XER328" s="24"/>
    </row>
    <row r="329" s="1" customFormat="1" ht="14.25" spans="1:9">
      <c r="A329" s="13">
        <v>327</v>
      </c>
      <c r="B329" s="13" t="s">
        <v>351</v>
      </c>
      <c r="C329" s="13" t="str">
        <f t="shared" ref="C329:C335" si="73">"49"</f>
        <v>49</v>
      </c>
      <c r="D329" s="13" t="str">
        <f>"03"</f>
        <v>03</v>
      </c>
      <c r="E329" s="13" t="str">
        <f>"20210244903"</f>
        <v>20210244903</v>
      </c>
      <c r="F329" s="14" t="s">
        <v>352</v>
      </c>
      <c r="G329" s="15">
        <v>83.6</v>
      </c>
      <c r="H329" s="13">
        <v>80.3</v>
      </c>
      <c r="I329" s="13">
        <f t="shared" si="71"/>
        <v>82.28</v>
      </c>
    </row>
    <row r="330" s="1" customFormat="1" ht="14.25" spans="1:9">
      <c r="A330" s="13">
        <v>328</v>
      </c>
      <c r="B330" s="13" t="s">
        <v>351</v>
      </c>
      <c r="C330" s="13" t="str">
        <f t="shared" ref="C330:C332" si="74">"48"</f>
        <v>48</v>
      </c>
      <c r="D330" s="13" t="str">
        <f>"17"</f>
        <v>17</v>
      </c>
      <c r="E330" s="13" t="str">
        <f>"20210244817"</f>
        <v>20210244817</v>
      </c>
      <c r="F330" s="14" t="s">
        <v>353</v>
      </c>
      <c r="G330" s="15">
        <v>63.7</v>
      </c>
      <c r="H330" s="13">
        <v>86.8</v>
      </c>
      <c r="I330" s="13">
        <f t="shared" si="71"/>
        <v>72.94</v>
      </c>
    </row>
    <row r="331" s="1" customFormat="1" ht="14.25" spans="1:9">
      <c r="A331" s="13">
        <v>329</v>
      </c>
      <c r="B331" s="13" t="s">
        <v>351</v>
      </c>
      <c r="C331" s="13" t="str">
        <f t="shared" si="74"/>
        <v>48</v>
      </c>
      <c r="D331" s="13" t="str">
        <f>"16"</f>
        <v>16</v>
      </c>
      <c r="E331" s="13" t="str">
        <f>"20210244816"</f>
        <v>20210244816</v>
      </c>
      <c r="F331" s="14" t="s">
        <v>354</v>
      </c>
      <c r="G331" s="15">
        <v>70.55</v>
      </c>
      <c r="H331" s="13">
        <v>73.8</v>
      </c>
      <c r="I331" s="13">
        <f t="shared" si="71"/>
        <v>71.85</v>
      </c>
    </row>
    <row r="332" s="1" customFormat="1" ht="14.25" spans="1:9">
      <c r="A332" s="13">
        <v>330</v>
      </c>
      <c r="B332" s="13" t="s">
        <v>351</v>
      </c>
      <c r="C332" s="13" t="str">
        <f t="shared" si="74"/>
        <v>48</v>
      </c>
      <c r="D332" s="13" t="str">
        <f>"19"</f>
        <v>19</v>
      </c>
      <c r="E332" s="13" t="str">
        <f>"20210244819"</f>
        <v>20210244819</v>
      </c>
      <c r="F332" s="14" t="s">
        <v>355</v>
      </c>
      <c r="G332" s="15">
        <v>64.95</v>
      </c>
      <c r="H332" s="13">
        <v>81.4</v>
      </c>
      <c r="I332" s="13">
        <f t="shared" si="71"/>
        <v>71.53</v>
      </c>
    </row>
    <row r="333" s="1" customFormat="1" ht="14.25" spans="1:9">
      <c r="A333" s="13">
        <v>331</v>
      </c>
      <c r="B333" s="13" t="s">
        <v>351</v>
      </c>
      <c r="C333" s="13" t="str">
        <f t="shared" si="73"/>
        <v>49</v>
      </c>
      <c r="D333" s="13" t="str">
        <f>"09"</f>
        <v>09</v>
      </c>
      <c r="E333" s="13" t="str">
        <f>"20210244909"</f>
        <v>20210244909</v>
      </c>
      <c r="F333" s="14" t="s">
        <v>356</v>
      </c>
      <c r="G333" s="15">
        <v>66.2</v>
      </c>
      <c r="H333" s="13">
        <v>76.8</v>
      </c>
      <c r="I333" s="13">
        <f t="shared" si="71"/>
        <v>70.44</v>
      </c>
    </row>
    <row r="334" s="1" customFormat="1" ht="14.25" spans="1:9">
      <c r="A334" s="13">
        <v>332</v>
      </c>
      <c r="B334" s="13" t="s">
        <v>351</v>
      </c>
      <c r="C334" s="13" t="str">
        <f t="shared" si="73"/>
        <v>49</v>
      </c>
      <c r="D334" s="13" t="str">
        <f>"23"</f>
        <v>23</v>
      </c>
      <c r="E334" s="13" t="str">
        <f>"20210244923"</f>
        <v>20210244923</v>
      </c>
      <c r="F334" s="14" t="s">
        <v>357</v>
      </c>
      <c r="G334" s="15">
        <v>59.25</v>
      </c>
      <c r="H334" s="13">
        <v>84.6</v>
      </c>
      <c r="I334" s="13">
        <f t="shared" si="71"/>
        <v>69.39</v>
      </c>
    </row>
    <row r="335" s="1" customFormat="1" ht="14.25" spans="1:9">
      <c r="A335" s="13">
        <v>333</v>
      </c>
      <c r="B335" s="13" t="s">
        <v>351</v>
      </c>
      <c r="C335" s="13" t="str">
        <f t="shared" si="73"/>
        <v>49</v>
      </c>
      <c r="D335" s="13" t="str">
        <f>"21"</f>
        <v>21</v>
      </c>
      <c r="E335" s="13" t="str">
        <f>"20210244921"</f>
        <v>20210244921</v>
      </c>
      <c r="F335" s="14" t="s">
        <v>358</v>
      </c>
      <c r="G335" s="15">
        <v>60.65</v>
      </c>
      <c r="H335" s="13">
        <v>81.6</v>
      </c>
      <c r="I335" s="13">
        <f t="shared" si="71"/>
        <v>69.03</v>
      </c>
    </row>
    <row r="336" s="1" customFormat="1" ht="14.25" spans="1:9">
      <c r="A336" s="13">
        <v>334</v>
      </c>
      <c r="B336" s="13" t="s">
        <v>351</v>
      </c>
      <c r="C336" s="13" t="str">
        <f t="shared" ref="C336:C339" si="75">"48"</f>
        <v>48</v>
      </c>
      <c r="D336" s="13" t="str">
        <f>"06"</f>
        <v>06</v>
      </c>
      <c r="E336" s="13" t="str">
        <f>"20210244806"</f>
        <v>20210244806</v>
      </c>
      <c r="F336" s="14" t="s">
        <v>359</v>
      </c>
      <c r="G336" s="15">
        <v>60.85</v>
      </c>
      <c r="H336" s="13">
        <v>78.5</v>
      </c>
      <c r="I336" s="13">
        <f t="shared" si="71"/>
        <v>67.91</v>
      </c>
    </row>
    <row r="337" s="1" customFormat="1" ht="14.25" spans="1:9">
      <c r="A337" s="13">
        <v>335</v>
      </c>
      <c r="B337" s="13" t="s">
        <v>351</v>
      </c>
      <c r="C337" s="13" t="str">
        <f t="shared" si="75"/>
        <v>48</v>
      </c>
      <c r="D337" s="13" t="str">
        <f>"28"</f>
        <v>28</v>
      </c>
      <c r="E337" s="13" t="str">
        <f>"20210244828"</f>
        <v>20210244828</v>
      </c>
      <c r="F337" s="14" t="s">
        <v>360</v>
      </c>
      <c r="G337" s="15">
        <v>60.2</v>
      </c>
      <c r="H337" s="13">
        <v>79</v>
      </c>
      <c r="I337" s="13">
        <f t="shared" si="71"/>
        <v>67.72</v>
      </c>
    </row>
    <row r="338" s="1" customFormat="1" ht="14.25" spans="1:9">
      <c r="A338" s="13">
        <v>336</v>
      </c>
      <c r="B338" s="13" t="s">
        <v>351</v>
      </c>
      <c r="C338" s="13" t="str">
        <f t="shared" si="75"/>
        <v>48</v>
      </c>
      <c r="D338" s="13" t="str">
        <f>"05"</f>
        <v>05</v>
      </c>
      <c r="E338" s="13" t="str">
        <f>"20210244805"</f>
        <v>20210244805</v>
      </c>
      <c r="F338" s="14" t="s">
        <v>361</v>
      </c>
      <c r="G338" s="15">
        <v>61.1</v>
      </c>
      <c r="H338" s="13">
        <v>76.8</v>
      </c>
      <c r="I338" s="13">
        <f t="shared" si="71"/>
        <v>67.38</v>
      </c>
    </row>
    <row r="339" s="1" customFormat="1" ht="14.25" spans="1:9">
      <c r="A339" s="13">
        <v>337</v>
      </c>
      <c r="B339" s="13" t="s">
        <v>351</v>
      </c>
      <c r="C339" s="13" t="str">
        <f t="shared" si="75"/>
        <v>48</v>
      </c>
      <c r="D339" s="13" t="str">
        <f>"25"</f>
        <v>25</v>
      </c>
      <c r="E339" s="13" t="str">
        <f>"20210244825"</f>
        <v>20210244825</v>
      </c>
      <c r="F339" s="14" t="s">
        <v>362</v>
      </c>
      <c r="G339" s="15">
        <v>54.9</v>
      </c>
      <c r="H339" s="13">
        <v>85.3</v>
      </c>
      <c r="I339" s="13">
        <f t="shared" si="71"/>
        <v>67.06</v>
      </c>
    </row>
    <row r="340" s="1" customFormat="1" ht="14.25" spans="1:9">
      <c r="A340" s="13">
        <v>338</v>
      </c>
      <c r="B340" s="13" t="s">
        <v>351</v>
      </c>
      <c r="C340" s="13" t="str">
        <f t="shared" ref="C340:C344" si="76">"49"</f>
        <v>49</v>
      </c>
      <c r="D340" s="13" t="str">
        <f>"07"</f>
        <v>07</v>
      </c>
      <c r="E340" s="13" t="str">
        <f>"20210244907"</f>
        <v>20210244907</v>
      </c>
      <c r="F340" s="14" t="s">
        <v>363</v>
      </c>
      <c r="G340" s="15">
        <v>56.65</v>
      </c>
      <c r="H340" s="13">
        <v>82.2</v>
      </c>
      <c r="I340" s="13">
        <f t="shared" si="71"/>
        <v>66.87</v>
      </c>
    </row>
    <row r="341" s="1" customFormat="1" ht="14.25" spans="1:9">
      <c r="A341" s="13">
        <v>339</v>
      </c>
      <c r="B341" s="13" t="s">
        <v>351</v>
      </c>
      <c r="C341" s="13" t="str">
        <f>"48"</f>
        <v>48</v>
      </c>
      <c r="D341" s="13" t="str">
        <f>"13"</f>
        <v>13</v>
      </c>
      <c r="E341" s="13" t="str">
        <f>"20210244813"</f>
        <v>20210244813</v>
      </c>
      <c r="F341" s="14" t="s">
        <v>364</v>
      </c>
      <c r="G341" s="15">
        <v>62.8</v>
      </c>
      <c r="H341" s="13">
        <v>69.8</v>
      </c>
      <c r="I341" s="13">
        <f t="shared" si="71"/>
        <v>65.6</v>
      </c>
    </row>
    <row r="342" s="1" customFormat="1" ht="14.25" spans="1:9">
      <c r="A342" s="13">
        <v>340</v>
      </c>
      <c r="B342" s="13" t="s">
        <v>351</v>
      </c>
      <c r="C342" s="13" t="str">
        <f>"48"</f>
        <v>48</v>
      </c>
      <c r="D342" s="13" t="str">
        <f>"23"</f>
        <v>23</v>
      </c>
      <c r="E342" s="13" t="str">
        <f>"20210244823"</f>
        <v>20210244823</v>
      </c>
      <c r="F342" s="14" t="s">
        <v>365</v>
      </c>
      <c r="G342" s="15">
        <v>52.2</v>
      </c>
      <c r="H342" s="13">
        <v>83.8</v>
      </c>
      <c r="I342" s="13">
        <f t="shared" si="71"/>
        <v>64.84</v>
      </c>
    </row>
    <row r="343" s="2" customFormat="1" ht="14.25" spans="1:16372">
      <c r="A343" s="13">
        <v>341</v>
      </c>
      <c r="B343" s="16" t="s">
        <v>351</v>
      </c>
      <c r="C343" s="16" t="str">
        <f t="shared" si="76"/>
        <v>49</v>
      </c>
      <c r="D343" s="16" t="str">
        <f>"15"</f>
        <v>15</v>
      </c>
      <c r="E343" s="16" t="str">
        <f>"20210244915"</f>
        <v>20210244915</v>
      </c>
      <c r="F343" s="17" t="s">
        <v>366</v>
      </c>
      <c r="G343" s="18">
        <v>54.6</v>
      </c>
      <c r="H343" s="16">
        <v>77.4</v>
      </c>
      <c r="I343" s="16">
        <f t="shared" si="71"/>
        <v>63.72</v>
      </c>
      <c r="XDZ343" s="24"/>
      <c r="XEA343" s="24"/>
      <c r="XEB343" s="24"/>
      <c r="XEC343" s="24"/>
      <c r="XED343" s="24"/>
      <c r="XEE343" s="24"/>
      <c r="XEF343" s="24"/>
      <c r="XEG343" s="24"/>
      <c r="XEH343" s="24"/>
      <c r="XEI343" s="24"/>
      <c r="XEJ343" s="24"/>
      <c r="XEK343" s="24"/>
      <c r="XEL343" s="24"/>
      <c r="XEM343" s="24"/>
      <c r="XEN343" s="24"/>
      <c r="XEO343" s="24"/>
      <c r="XEP343" s="24"/>
      <c r="XEQ343" s="24"/>
      <c r="XER343" s="24"/>
    </row>
    <row r="344" s="2" customFormat="1" ht="14.25" spans="1:16372">
      <c r="A344" s="13">
        <v>342</v>
      </c>
      <c r="B344" s="16" t="s">
        <v>351</v>
      </c>
      <c r="C344" s="16" t="str">
        <f t="shared" si="76"/>
        <v>49</v>
      </c>
      <c r="D344" s="16" t="str">
        <f>"18"</f>
        <v>18</v>
      </c>
      <c r="E344" s="16" t="str">
        <f>"20210244918"</f>
        <v>20210244918</v>
      </c>
      <c r="F344" s="17" t="s">
        <v>367</v>
      </c>
      <c r="G344" s="18">
        <v>58.7</v>
      </c>
      <c r="H344" s="16">
        <v>69.6</v>
      </c>
      <c r="I344" s="16">
        <f t="shared" si="71"/>
        <v>63.06</v>
      </c>
      <c r="XDZ344" s="24"/>
      <c r="XEA344" s="24"/>
      <c r="XEB344" s="24"/>
      <c r="XEC344" s="24"/>
      <c r="XED344" s="24"/>
      <c r="XEE344" s="24"/>
      <c r="XEF344" s="24"/>
      <c r="XEG344" s="24"/>
      <c r="XEH344" s="24"/>
      <c r="XEI344" s="24"/>
      <c r="XEJ344" s="24"/>
      <c r="XEK344" s="24"/>
      <c r="XEL344" s="24"/>
      <c r="XEM344" s="24"/>
      <c r="XEN344" s="24"/>
      <c r="XEO344" s="24"/>
      <c r="XEP344" s="24"/>
      <c r="XEQ344" s="24"/>
      <c r="XER344" s="24"/>
    </row>
    <row r="345" s="1" customFormat="1" ht="16" customHeight="1" spans="1:9">
      <c r="A345" s="13">
        <v>343</v>
      </c>
      <c r="B345" s="13" t="s">
        <v>368</v>
      </c>
      <c r="C345" s="13" t="str">
        <f t="shared" ref="C345:C350" si="77">"50"</f>
        <v>50</v>
      </c>
      <c r="D345" s="13" t="str">
        <f>"09"</f>
        <v>09</v>
      </c>
      <c r="E345" s="13" t="str">
        <f>"20210255009"</f>
        <v>20210255009</v>
      </c>
      <c r="F345" s="14" t="s">
        <v>369</v>
      </c>
      <c r="G345" s="15">
        <v>81.3</v>
      </c>
      <c r="H345" s="13">
        <v>73.2</v>
      </c>
      <c r="I345" s="13">
        <f t="shared" si="71"/>
        <v>78.06</v>
      </c>
    </row>
    <row r="346" s="1" customFormat="1" ht="14.25" spans="1:9">
      <c r="A346" s="13">
        <v>344</v>
      </c>
      <c r="B346" s="13" t="s">
        <v>368</v>
      </c>
      <c r="C346" s="13" t="str">
        <f>"49"</f>
        <v>49</v>
      </c>
      <c r="D346" s="13" t="str">
        <f>"28"</f>
        <v>28</v>
      </c>
      <c r="E346" s="13" t="str">
        <f>"20210254928"</f>
        <v>20210254928</v>
      </c>
      <c r="F346" s="14" t="s">
        <v>370</v>
      </c>
      <c r="G346" s="15">
        <v>65.3</v>
      </c>
      <c r="H346" s="13">
        <v>85.2</v>
      </c>
      <c r="I346" s="13">
        <f t="shared" si="71"/>
        <v>73.26</v>
      </c>
    </row>
    <row r="347" s="1" customFormat="1" ht="14.25" spans="1:9">
      <c r="A347" s="13">
        <v>345</v>
      </c>
      <c r="B347" s="13" t="s">
        <v>368</v>
      </c>
      <c r="C347" s="13" t="str">
        <f t="shared" si="77"/>
        <v>50</v>
      </c>
      <c r="D347" s="13" t="str">
        <f>"26"</f>
        <v>26</v>
      </c>
      <c r="E347" s="13" t="str">
        <f>"20210255026"</f>
        <v>20210255026</v>
      </c>
      <c r="F347" s="14" t="s">
        <v>371</v>
      </c>
      <c r="G347" s="15">
        <v>64.2</v>
      </c>
      <c r="H347" s="13">
        <v>86</v>
      </c>
      <c r="I347" s="13">
        <f t="shared" si="71"/>
        <v>72.92</v>
      </c>
    </row>
    <row r="348" s="1" customFormat="1" ht="14.25" spans="1:9">
      <c r="A348" s="13">
        <v>346</v>
      </c>
      <c r="B348" s="13" t="s">
        <v>368</v>
      </c>
      <c r="C348" s="13" t="str">
        <f>"49"</f>
        <v>49</v>
      </c>
      <c r="D348" s="13" t="str">
        <f>"29"</f>
        <v>29</v>
      </c>
      <c r="E348" s="13" t="str">
        <f>"20210254929"</f>
        <v>20210254929</v>
      </c>
      <c r="F348" s="14" t="s">
        <v>372</v>
      </c>
      <c r="G348" s="15">
        <v>70.8</v>
      </c>
      <c r="H348" s="13">
        <v>75.2</v>
      </c>
      <c r="I348" s="13">
        <f t="shared" si="71"/>
        <v>72.56</v>
      </c>
    </row>
    <row r="349" s="1" customFormat="1" ht="14.25" spans="1:10">
      <c r="A349" s="13">
        <v>347</v>
      </c>
      <c r="B349" s="13" t="s">
        <v>368</v>
      </c>
      <c r="C349" s="13" t="str">
        <f t="shared" si="77"/>
        <v>50</v>
      </c>
      <c r="D349" s="13" t="str">
        <f>"18"</f>
        <v>18</v>
      </c>
      <c r="E349" s="13" t="str">
        <f>"20210255018"</f>
        <v>20210255018</v>
      </c>
      <c r="F349" s="14" t="s">
        <v>441</v>
      </c>
      <c r="G349" s="15">
        <v>70.1</v>
      </c>
      <c r="H349" s="13">
        <v>76.2</v>
      </c>
      <c r="I349" s="13">
        <f t="shared" si="71"/>
        <v>72.54</v>
      </c>
      <c r="J349" s="1" t="s">
        <v>436</v>
      </c>
    </row>
    <row r="350" s="1" customFormat="1" ht="14.25" spans="1:9">
      <c r="A350" s="13">
        <v>348</v>
      </c>
      <c r="B350" s="13" t="s">
        <v>368</v>
      </c>
      <c r="C350" s="13" t="str">
        <f t="shared" si="77"/>
        <v>50</v>
      </c>
      <c r="D350" s="13" t="str">
        <f>"11"</f>
        <v>11</v>
      </c>
      <c r="E350" s="13" t="str">
        <f>"20210255011"</f>
        <v>20210255011</v>
      </c>
      <c r="F350" s="14" t="s">
        <v>373</v>
      </c>
      <c r="G350" s="15">
        <v>67.75</v>
      </c>
      <c r="H350" s="13">
        <v>76.8</v>
      </c>
      <c r="I350" s="13">
        <f t="shared" si="71"/>
        <v>71.37</v>
      </c>
    </row>
    <row r="351" s="1" customFormat="1" ht="14.25" spans="1:9">
      <c r="A351" s="13">
        <v>349</v>
      </c>
      <c r="B351" s="13" t="s">
        <v>368</v>
      </c>
      <c r="C351" s="13" t="str">
        <f t="shared" ref="C351:C356" si="78">"51"</f>
        <v>51</v>
      </c>
      <c r="D351" s="13" t="str">
        <f>"01"</f>
        <v>01</v>
      </c>
      <c r="E351" s="13" t="str">
        <f>"20210255101"</f>
        <v>20210255101</v>
      </c>
      <c r="F351" s="14" t="s">
        <v>374</v>
      </c>
      <c r="G351" s="15">
        <v>70.4</v>
      </c>
      <c r="H351" s="13">
        <v>72.6</v>
      </c>
      <c r="I351" s="13">
        <f t="shared" si="71"/>
        <v>71.28</v>
      </c>
    </row>
    <row r="352" s="1" customFormat="1" ht="14.25" spans="1:9">
      <c r="A352" s="13">
        <v>350</v>
      </c>
      <c r="B352" s="13" t="s">
        <v>368</v>
      </c>
      <c r="C352" s="13" t="str">
        <f>"49"</f>
        <v>49</v>
      </c>
      <c r="D352" s="13" t="str">
        <f>"26"</f>
        <v>26</v>
      </c>
      <c r="E352" s="13" t="str">
        <f>"20210254926"</f>
        <v>20210254926</v>
      </c>
      <c r="F352" s="14" t="s">
        <v>375</v>
      </c>
      <c r="G352" s="15">
        <v>62.95</v>
      </c>
      <c r="H352" s="13">
        <v>80.6</v>
      </c>
      <c r="I352" s="13">
        <f t="shared" si="71"/>
        <v>70.01</v>
      </c>
    </row>
    <row r="353" s="1" customFormat="1" ht="14.25" spans="1:9">
      <c r="A353" s="13">
        <v>351</v>
      </c>
      <c r="B353" s="13" t="s">
        <v>368</v>
      </c>
      <c r="C353" s="13" t="str">
        <f>"50"</f>
        <v>50</v>
      </c>
      <c r="D353" s="13" t="str">
        <f>"04"</f>
        <v>04</v>
      </c>
      <c r="E353" s="13" t="str">
        <f>"20210255004"</f>
        <v>20210255004</v>
      </c>
      <c r="F353" s="14" t="s">
        <v>376</v>
      </c>
      <c r="G353" s="15">
        <v>65</v>
      </c>
      <c r="H353" s="13">
        <v>71.6</v>
      </c>
      <c r="I353" s="13">
        <f t="shared" si="71"/>
        <v>67.64</v>
      </c>
    </row>
    <row r="354" s="1" customFormat="1" ht="14.25" spans="1:9">
      <c r="A354" s="13">
        <v>352</v>
      </c>
      <c r="B354" s="13" t="s">
        <v>368</v>
      </c>
      <c r="C354" s="13" t="str">
        <f t="shared" si="78"/>
        <v>51</v>
      </c>
      <c r="D354" s="13" t="str">
        <f>"05"</f>
        <v>05</v>
      </c>
      <c r="E354" s="13" t="str">
        <f>"20210255105"</f>
        <v>20210255105</v>
      </c>
      <c r="F354" s="14" t="s">
        <v>377</v>
      </c>
      <c r="G354" s="15">
        <v>63.8</v>
      </c>
      <c r="H354" s="13">
        <v>72.4</v>
      </c>
      <c r="I354" s="13">
        <f t="shared" si="71"/>
        <v>67.24</v>
      </c>
    </row>
    <row r="355" s="1" customFormat="1" ht="14.25" spans="1:9">
      <c r="A355" s="13">
        <v>353</v>
      </c>
      <c r="B355" s="13" t="s">
        <v>368</v>
      </c>
      <c r="C355" s="13" t="str">
        <f t="shared" si="78"/>
        <v>51</v>
      </c>
      <c r="D355" s="13" t="str">
        <f>"04"</f>
        <v>04</v>
      </c>
      <c r="E355" s="13" t="str">
        <f>"20210255104"</f>
        <v>20210255104</v>
      </c>
      <c r="F355" s="14" t="s">
        <v>378</v>
      </c>
      <c r="G355" s="15">
        <v>62.8</v>
      </c>
      <c r="H355" s="13">
        <v>70.2</v>
      </c>
      <c r="I355" s="13">
        <f t="shared" si="71"/>
        <v>65.76</v>
      </c>
    </row>
    <row r="356" s="1" customFormat="1" ht="14.25" spans="1:9">
      <c r="A356" s="13">
        <v>354</v>
      </c>
      <c r="B356" s="13" t="s">
        <v>368</v>
      </c>
      <c r="C356" s="13" t="str">
        <f t="shared" si="78"/>
        <v>51</v>
      </c>
      <c r="D356" s="13" t="str">
        <f>"03"</f>
        <v>03</v>
      </c>
      <c r="E356" s="13" t="str">
        <f>"20210255103"</f>
        <v>20210255103</v>
      </c>
      <c r="F356" s="14" t="s">
        <v>379</v>
      </c>
      <c r="G356" s="15">
        <v>65.35</v>
      </c>
      <c r="H356" s="13">
        <v>64.4</v>
      </c>
      <c r="I356" s="13">
        <f t="shared" si="71"/>
        <v>64.97</v>
      </c>
    </row>
    <row r="357" s="1" customFormat="1" ht="14.25" spans="1:9">
      <c r="A357" s="13">
        <v>355</v>
      </c>
      <c r="B357" s="13" t="s">
        <v>368</v>
      </c>
      <c r="C357" s="13" t="str">
        <f>"49"</f>
        <v>49</v>
      </c>
      <c r="D357" s="13" t="str">
        <f>"30"</f>
        <v>30</v>
      </c>
      <c r="E357" s="13" t="str">
        <f>"20210254930"</f>
        <v>20210254930</v>
      </c>
      <c r="F357" s="14" t="s">
        <v>380</v>
      </c>
      <c r="G357" s="15">
        <v>56.3</v>
      </c>
      <c r="H357" s="13">
        <v>76.8</v>
      </c>
      <c r="I357" s="13">
        <f t="shared" si="71"/>
        <v>64.5</v>
      </c>
    </row>
    <row r="358" s="1" customFormat="1" ht="14.25" spans="1:9">
      <c r="A358" s="13">
        <v>356</v>
      </c>
      <c r="B358" s="13" t="s">
        <v>368</v>
      </c>
      <c r="C358" s="13" t="str">
        <f t="shared" ref="C358:C363" si="79">"51"</f>
        <v>51</v>
      </c>
      <c r="D358" s="13" t="str">
        <f>"06"</f>
        <v>06</v>
      </c>
      <c r="E358" s="13" t="str">
        <f>"20210255106"</f>
        <v>20210255106</v>
      </c>
      <c r="F358" s="14" t="s">
        <v>381</v>
      </c>
      <c r="G358" s="15">
        <v>51.3</v>
      </c>
      <c r="H358" s="13">
        <v>80.6</v>
      </c>
      <c r="I358" s="13">
        <f t="shared" si="71"/>
        <v>63.02</v>
      </c>
    </row>
    <row r="359" s="2" customFormat="1" ht="14.25" spans="1:16372">
      <c r="A359" s="13">
        <v>357</v>
      </c>
      <c r="B359" s="16" t="s">
        <v>368</v>
      </c>
      <c r="C359" s="16" t="str">
        <f>"50"</f>
        <v>50</v>
      </c>
      <c r="D359" s="16" t="str">
        <f>"22"</f>
        <v>22</v>
      </c>
      <c r="E359" s="16" t="str">
        <f>"20210255022"</f>
        <v>20210255022</v>
      </c>
      <c r="F359" s="17" t="s">
        <v>382</v>
      </c>
      <c r="G359" s="18">
        <v>56.4</v>
      </c>
      <c r="H359" s="16">
        <v>70.8</v>
      </c>
      <c r="I359" s="16">
        <f t="shared" si="71"/>
        <v>62.16</v>
      </c>
      <c r="XDZ359" s="24"/>
      <c r="XEA359" s="24"/>
      <c r="XEB359" s="24"/>
      <c r="XEC359" s="24"/>
      <c r="XED359" s="24"/>
      <c r="XEE359" s="24"/>
      <c r="XEF359" s="24"/>
      <c r="XEG359" s="24"/>
      <c r="XEH359" s="24"/>
      <c r="XEI359" s="24"/>
      <c r="XEJ359" s="24"/>
      <c r="XEK359" s="24"/>
      <c r="XEL359" s="24"/>
      <c r="XEM359" s="24"/>
      <c r="XEN359" s="24"/>
      <c r="XEO359" s="24"/>
      <c r="XEP359" s="24"/>
      <c r="XEQ359" s="24"/>
      <c r="XER359" s="24"/>
    </row>
    <row r="360" s="3" customFormat="1" ht="20" customHeight="1" spans="1:16363">
      <c r="A360" s="13">
        <v>358</v>
      </c>
      <c r="B360" s="19" t="s">
        <v>368</v>
      </c>
      <c r="C360" s="19" t="str">
        <f>"49"</f>
        <v>49</v>
      </c>
      <c r="D360" s="19" t="str">
        <f>"27"</f>
        <v>27</v>
      </c>
      <c r="E360" s="19" t="str">
        <f>"20210254927"</f>
        <v>20210254927</v>
      </c>
      <c r="F360" s="20" t="s">
        <v>383</v>
      </c>
      <c r="G360" s="21">
        <v>55.3</v>
      </c>
      <c r="H360" s="19">
        <v>70.4</v>
      </c>
      <c r="I360" s="19">
        <f t="shared" si="71"/>
        <v>61.34</v>
      </c>
      <c r="J360" s="22"/>
      <c r="XDV360" s="23"/>
      <c r="XDW360" s="23"/>
      <c r="XDX360" s="23"/>
      <c r="XDY360" s="23"/>
      <c r="XDZ360" s="23"/>
      <c r="XEA360" s="23"/>
      <c r="XEB360" s="23"/>
      <c r="XEC360" s="23"/>
      <c r="XED360" s="23"/>
      <c r="XEE360" s="23"/>
      <c r="XEF360" s="23"/>
      <c r="XEG360" s="23"/>
      <c r="XEH360" s="23"/>
      <c r="XEI360" s="23"/>
    </row>
    <row r="361" s="1" customFormat="1" ht="14.25" spans="1:9">
      <c r="A361" s="13">
        <v>359</v>
      </c>
      <c r="B361" s="13" t="s">
        <v>384</v>
      </c>
      <c r="C361" s="13" t="str">
        <f t="shared" si="79"/>
        <v>51</v>
      </c>
      <c r="D361" s="13" t="str">
        <f>"29"</f>
        <v>29</v>
      </c>
      <c r="E361" s="13" t="str">
        <f>"20210265129"</f>
        <v>20210265129</v>
      </c>
      <c r="F361" s="14" t="s">
        <v>385</v>
      </c>
      <c r="G361" s="15">
        <v>75.9</v>
      </c>
      <c r="H361" s="13">
        <v>82.2</v>
      </c>
      <c r="I361" s="13">
        <f t="shared" si="71"/>
        <v>78.42</v>
      </c>
    </row>
    <row r="362" s="1" customFormat="1" ht="14.25" spans="1:9">
      <c r="A362" s="13">
        <v>360</v>
      </c>
      <c r="B362" s="13" t="s">
        <v>384</v>
      </c>
      <c r="C362" s="13" t="str">
        <f t="shared" ref="C362:C367" si="80">"52"</f>
        <v>52</v>
      </c>
      <c r="D362" s="13" t="str">
        <f>"21"</f>
        <v>21</v>
      </c>
      <c r="E362" s="13" t="str">
        <f>"20210265221"</f>
        <v>20210265221</v>
      </c>
      <c r="F362" s="14" t="s">
        <v>386</v>
      </c>
      <c r="G362" s="15">
        <v>71.25</v>
      </c>
      <c r="H362" s="13">
        <v>85.6</v>
      </c>
      <c r="I362" s="13">
        <f t="shared" si="71"/>
        <v>76.99</v>
      </c>
    </row>
    <row r="363" s="1" customFormat="1" ht="14.25" spans="1:9">
      <c r="A363" s="13">
        <v>361</v>
      </c>
      <c r="B363" s="13" t="s">
        <v>384</v>
      </c>
      <c r="C363" s="13" t="str">
        <f t="shared" si="79"/>
        <v>51</v>
      </c>
      <c r="D363" s="13" t="str">
        <f>"28"</f>
        <v>28</v>
      </c>
      <c r="E363" s="13" t="str">
        <f>"20210265128"</f>
        <v>20210265128</v>
      </c>
      <c r="F363" s="14" t="s">
        <v>387</v>
      </c>
      <c r="G363" s="15">
        <v>68.2</v>
      </c>
      <c r="H363" s="13">
        <v>88</v>
      </c>
      <c r="I363" s="13">
        <f t="shared" si="71"/>
        <v>76.12</v>
      </c>
    </row>
    <row r="364" s="1" customFormat="1" ht="14.25" spans="1:9">
      <c r="A364" s="13">
        <v>362</v>
      </c>
      <c r="B364" s="13" t="s">
        <v>384</v>
      </c>
      <c r="C364" s="13" t="str">
        <f t="shared" si="80"/>
        <v>52</v>
      </c>
      <c r="D364" s="13" t="str">
        <f>"07"</f>
        <v>07</v>
      </c>
      <c r="E364" s="13" t="str">
        <f>"20210265207"</f>
        <v>20210265207</v>
      </c>
      <c r="F364" s="14" t="s">
        <v>388</v>
      </c>
      <c r="G364" s="15">
        <v>60.3</v>
      </c>
      <c r="H364" s="13">
        <v>90.8</v>
      </c>
      <c r="I364" s="13">
        <f t="shared" si="71"/>
        <v>72.5</v>
      </c>
    </row>
    <row r="365" s="1" customFormat="1" ht="14.25" spans="1:9">
      <c r="A365" s="13">
        <v>363</v>
      </c>
      <c r="B365" s="13" t="s">
        <v>384</v>
      </c>
      <c r="C365" s="13" t="str">
        <f t="shared" si="80"/>
        <v>52</v>
      </c>
      <c r="D365" s="13" t="str">
        <f>"03"</f>
        <v>03</v>
      </c>
      <c r="E365" s="13" t="str">
        <f>"20210265203"</f>
        <v>20210265203</v>
      </c>
      <c r="F365" s="14" t="s">
        <v>389</v>
      </c>
      <c r="G365" s="15">
        <v>69.3</v>
      </c>
      <c r="H365" s="13">
        <v>76</v>
      </c>
      <c r="I365" s="13">
        <f t="shared" si="71"/>
        <v>71.98</v>
      </c>
    </row>
    <row r="366" s="1" customFormat="1" ht="14.25" spans="1:9">
      <c r="A366" s="13">
        <v>364</v>
      </c>
      <c r="B366" s="13" t="s">
        <v>384</v>
      </c>
      <c r="C366" s="13" t="str">
        <f t="shared" si="80"/>
        <v>52</v>
      </c>
      <c r="D366" s="13" t="str">
        <f>"01"</f>
        <v>01</v>
      </c>
      <c r="E366" s="13" t="str">
        <f>"20210265201"</f>
        <v>20210265201</v>
      </c>
      <c r="F366" s="14" t="s">
        <v>390</v>
      </c>
      <c r="G366" s="15">
        <v>64</v>
      </c>
      <c r="H366" s="13">
        <v>81.8</v>
      </c>
      <c r="I366" s="13">
        <f t="shared" si="71"/>
        <v>71.12</v>
      </c>
    </row>
    <row r="367" s="1" customFormat="1" ht="14.25" spans="1:9">
      <c r="A367" s="13">
        <v>365</v>
      </c>
      <c r="B367" s="13" t="s">
        <v>384</v>
      </c>
      <c r="C367" s="13" t="str">
        <f t="shared" si="80"/>
        <v>52</v>
      </c>
      <c r="D367" s="13" t="str">
        <f>"10"</f>
        <v>10</v>
      </c>
      <c r="E367" s="13" t="str">
        <f>"20210265210"</f>
        <v>20210265210</v>
      </c>
      <c r="F367" s="14" t="s">
        <v>391</v>
      </c>
      <c r="G367" s="15">
        <v>66.7</v>
      </c>
      <c r="H367" s="13">
        <v>76.6</v>
      </c>
      <c r="I367" s="13">
        <f t="shared" si="71"/>
        <v>70.66</v>
      </c>
    </row>
    <row r="368" s="1" customFormat="1" ht="14.25" spans="1:9">
      <c r="A368" s="13">
        <v>366</v>
      </c>
      <c r="B368" s="13" t="s">
        <v>384</v>
      </c>
      <c r="C368" s="13" t="str">
        <f t="shared" ref="C368:C372" si="81">"51"</f>
        <v>51</v>
      </c>
      <c r="D368" s="13" t="str">
        <f>"27"</f>
        <v>27</v>
      </c>
      <c r="E368" s="13" t="str">
        <f>"20210265127"</f>
        <v>20210265127</v>
      </c>
      <c r="F368" s="14" t="s">
        <v>392</v>
      </c>
      <c r="G368" s="15">
        <v>61.4</v>
      </c>
      <c r="H368" s="13">
        <v>84</v>
      </c>
      <c r="I368" s="13">
        <f t="shared" si="71"/>
        <v>70.44</v>
      </c>
    </row>
    <row r="369" s="1" customFormat="1" ht="14.25" spans="1:9">
      <c r="A369" s="13">
        <v>367</v>
      </c>
      <c r="B369" s="13" t="s">
        <v>384</v>
      </c>
      <c r="C369" s="13" t="str">
        <f t="shared" ref="C369:C373" si="82">"52"</f>
        <v>52</v>
      </c>
      <c r="D369" s="13" t="str">
        <f>"13"</f>
        <v>13</v>
      </c>
      <c r="E369" s="13" t="str">
        <f>"20210265213"</f>
        <v>20210265213</v>
      </c>
      <c r="F369" s="14" t="s">
        <v>393</v>
      </c>
      <c r="G369" s="15">
        <v>70.1</v>
      </c>
      <c r="H369" s="13">
        <v>70</v>
      </c>
      <c r="I369" s="13">
        <f t="shared" si="71"/>
        <v>70.06</v>
      </c>
    </row>
    <row r="370" s="1" customFormat="1" ht="14.25" spans="1:9">
      <c r="A370" s="13">
        <v>368</v>
      </c>
      <c r="B370" s="13" t="s">
        <v>384</v>
      </c>
      <c r="C370" s="13" t="str">
        <f t="shared" si="81"/>
        <v>51</v>
      </c>
      <c r="D370" s="13" t="str">
        <f>"10"</f>
        <v>10</v>
      </c>
      <c r="E370" s="13" t="str">
        <f>"20210265110"</f>
        <v>20210265110</v>
      </c>
      <c r="F370" s="14" t="s">
        <v>394</v>
      </c>
      <c r="G370" s="15">
        <v>63</v>
      </c>
      <c r="H370" s="13">
        <v>76.2</v>
      </c>
      <c r="I370" s="13">
        <f t="shared" si="71"/>
        <v>68.28</v>
      </c>
    </row>
    <row r="371" s="1" customFormat="1" ht="14.25" spans="1:9">
      <c r="A371" s="13">
        <v>369</v>
      </c>
      <c r="B371" s="13" t="s">
        <v>384</v>
      </c>
      <c r="C371" s="13" t="str">
        <f t="shared" si="82"/>
        <v>52</v>
      </c>
      <c r="D371" s="13" t="str">
        <f>"23"</f>
        <v>23</v>
      </c>
      <c r="E371" s="13" t="str">
        <f>"20210265223"</f>
        <v>20210265223</v>
      </c>
      <c r="F371" s="14" t="s">
        <v>395</v>
      </c>
      <c r="G371" s="15">
        <v>65.4</v>
      </c>
      <c r="H371" s="13">
        <v>70.4</v>
      </c>
      <c r="I371" s="13">
        <f t="shared" si="71"/>
        <v>67.4</v>
      </c>
    </row>
    <row r="372" s="1" customFormat="1" ht="14.25" spans="1:9">
      <c r="A372" s="13">
        <v>370</v>
      </c>
      <c r="B372" s="13" t="s">
        <v>384</v>
      </c>
      <c r="C372" s="13" t="str">
        <f t="shared" si="81"/>
        <v>51</v>
      </c>
      <c r="D372" s="13" t="str">
        <f>"24"</f>
        <v>24</v>
      </c>
      <c r="E372" s="13" t="str">
        <f>"20210265124"</f>
        <v>20210265124</v>
      </c>
      <c r="F372" s="14" t="s">
        <v>396</v>
      </c>
      <c r="G372" s="15">
        <v>61.9</v>
      </c>
      <c r="H372" s="13">
        <v>74.6</v>
      </c>
      <c r="I372" s="13">
        <f t="shared" si="71"/>
        <v>66.98</v>
      </c>
    </row>
    <row r="373" s="1" customFormat="1" ht="14.25" spans="1:9">
      <c r="A373" s="13">
        <v>371</v>
      </c>
      <c r="B373" s="13" t="s">
        <v>384</v>
      </c>
      <c r="C373" s="13" t="str">
        <f t="shared" si="82"/>
        <v>52</v>
      </c>
      <c r="D373" s="13" t="str">
        <f>"26"</f>
        <v>26</v>
      </c>
      <c r="E373" s="13" t="str">
        <f>"20210265226"</f>
        <v>20210265226</v>
      </c>
      <c r="F373" s="14" t="s">
        <v>397</v>
      </c>
      <c r="G373" s="15">
        <v>64.1</v>
      </c>
      <c r="H373" s="13">
        <v>71.2</v>
      </c>
      <c r="I373" s="13">
        <f t="shared" si="71"/>
        <v>66.94</v>
      </c>
    </row>
    <row r="374" s="1" customFormat="1" ht="14.25" spans="1:9">
      <c r="A374" s="13">
        <v>372</v>
      </c>
      <c r="B374" s="13" t="s">
        <v>384</v>
      </c>
      <c r="C374" s="13" t="str">
        <f>"51"</f>
        <v>51</v>
      </c>
      <c r="D374" s="13" t="str">
        <f>"18"</f>
        <v>18</v>
      </c>
      <c r="E374" s="13" t="str">
        <f>"20210265118"</f>
        <v>20210265118</v>
      </c>
      <c r="F374" s="14" t="s">
        <v>398</v>
      </c>
      <c r="G374" s="15">
        <v>60.95</v>
      </c>
      <c r="H374" s="13">
        <v>73.4</v>
      </c>
      <c r="I374" s="13">
        <f t="shared" si="71"/>
        <v>65.93</v>
      </c>
    </row>
    <row r="375" s="1" customFormat="1" ht="14.25" spans="1:9">
      <c r="A375" s="13">
        <v>373</v>
      </c>
      <c r="B375" s="13" t="s">
        <v>384</v>
      </c>
      <c r="C375" s="13" t="str">
        <f t="shared" ref="C375:C378" si="83">"52"</f>
        <v>52</v>
      </c>
      <c r="D375" s="13" t="str">
        <f>"08"</f>
        <v>08</v>
      </c>
      <c r="E375" s="13" t="str">
        <f>"20210265208"</f>
        <v>20210265208</v>
      </c>
      <c r="F375" s="14" t="s">
        <v>399</v>
      </c>
      <c r="G375" s="15">
        <v>62.65</v>
      </c>
      <c r="H375" s="13">
        <v>69</v>
      </c>
      <c r="I375" s="13">
        <f t="shared" si="71"/>
        <v>65.19</v>
      </c>
    </row>
    <row r="376" s="1" customFormat="1" ht="14.25" spans="1:9">
      <c r="A376" s="13">
        <v>374</v>
      </c>
      <c r="B376" s="13" t="s">
        <v>384</v>
      </c>
      <c r="C376" s="13" t="str">
        <f t="shared" si="83"/>
        <v>52</v>
      </c>
      <c r="D376" s="13" t="str">
        <f>"19"</f>
        <v>19</v>
      </c>
      <c r="E376" s="13" t="str">
        <f>"20210265219"</f>
        <v>20210265219</v>
      </c>
      <c r="F376" s="14" t="s">
        <v>400</v>
      </c>
      <c r="G376" s="15">
        <v>58.45</v>
      </c>
      <c r="H376" s="13">
        <v>74.4</v>
      </c>
      <c r="I376" s="13">
        <f t="shared" si="71"/>
        <v>64.83</v>
      </c>
    </row>
    <row r="377" s="1" customFormat="1" ht="14.25" spans="1:9">
      <c r="A377" s="13">
        <v>375</v>
      </c>
      <c r="B377" s="13" t="s">
        <v>401</v>
      </c>
      <c r="C377" s="13" t="str">
        <f t="shared" ref="C377:C381" si="84">"54"</f>
        <v>54</v>
      </c>
      <c r="D377" s="13" t="str">
        <f>"11"</f>
        <v>11</v>
      </c>
      <c r="E377" s="13" t="str">
        <f>"20210275411"</f>
        <v>20210275411</v>
      </c>
      <c r="F377" s="14" t="s">
        <v>402</v>
      </c>
      <c r="G377" s="15">
        <v>82.6</v>
      </c>
      <c r="H377" s="13">
        <v>74.6</v>
      </c>
      <c r="I377" s="13">
        <f t="shared" si="71"/>
        <v>79.4</v>
      </c>
    </row>
    <row r="378" s="1" customFormat="1" ht="14.25" spans="1:9">
      <c r="A378" s="13">
        <v>376</v>
      </c>
      <c r="B378" s="13" t="s">
        <v>401</v>
      </c>
      <c r="C378" s="13" t="str">
        <f t="shared" si="83"/>
        <v>52</v>
      </c>
      <c r="D378" s="13" t="str">
        <f>"30"</f>
        <v>30</v>
      </c>
      <c r="E378" s="13" t="str">
        <f>"20210275230"</f>
        <v>20210275230</v>
      </c>
      <c r="F378" s="14" t="s">
        <v>403</v>
      </c>
      <c r="G378" s="15">
        <v>73.1</v>
      </c>
      <c r="H378" s="13">
        <v>75.4</v>
      </c>
      <c r="I378" s="13">
        <f t="shared" si="71"/>
        <v>74.02</v>
      </c>
    </row>
    <row r="379" s="1" customFormat="1" ht="14.25" spans="1:9">
      <c r="A379" s="13">
        <v>377</v>
      </c>
      <c r="B379" s="13" t="s">
        <v>401</v>
      </c>
      <c r="C379" s="13" t="str">
        <f t="shared" ref="C379:C384" si="85">"53"</f>
        <v>53</v>
      </c>
      <c r="D379" s="13" t="str">
        <f>"19"</f>
        <v>19</v>
      </c>
      <c r="E379" s="13" t="str">
        <f>"20210275319"</f>
        <v>20210275319</v>
      </c>
      <c r="F379" s="14" t="s">
        <v>404</v>
      </c>
      <c r="G379" s="15">
        <v>69</v>
      </c>
      <c r="H379" s="13">
        <v>78</v>
      </c>
      <c r="I379" s="13">
        <f t="shared" si="71"/>
        <v>72.6</v>
      </c>
    </row>
    <row r="380" s="1" customFormat="1" ht="14.25" spans="1:9">
      <c r="A380" s="13">
        <v>378</v>
      </c>
      <c r="B380" s="13" t="s">
        <v>401</v>
      </c>
      <c r="C380" s="13" t="str">
        <f t="shared" si="84"/>
        <v>54</v>
      </c>
      <c r="D380" s="13" t="str">
        <f>"03"</f>
        <v>03</v>
      </c>
      <c r="E380" s="13" t="str">
        <f>"20210275403"</f>
        <v>20210275403</v>
      </c>
      <c r="F380" s="14" t="s">
        <v>405</v>
      </c>
      <c r="G380" s="15">
        <v>67.8</v>
      </c>
      <c r="H380" s="13">
        <v>79.3</v>
      </c>
      <c r="I380" s="13">
        <f t="shared" si="71"/>
        <v>72.4</v>
      </c>
    </row>
    <row r="381" s="1" customFormat="1" ht="14.25" spans="1:9">
      <c r="A381" s="13">
        <v>379</v>
      </c>
      <c r="B381" s="13" t="s">
        <v>401</v>
      </c>
      <c r="C381" s="13" t="str">
        <f t="shared" si="84"/>
        <v>54</v>
      </c>
      <c r="D381" s="13" t="str">
        <f>"01"</f>
        <v>01</v>
      </c>
      <c r="E381" s="13" t="str">
        <f>"20210275401"</f>
        <v>20210275401</v>
      </c>
      <c r="F381" s="14" t="s">
        <v>406</v>
      </c>
      <c r="G381" s="15">
        <v>69.55</v>
      </c>
      <c r="H381" s="13">
        <v>76.2</v>
      </c>
      <c r="I381" s="13">
        <f t="shared" si="71"/>
        <v>72.21</v>
      </c>
    </row>
    <row r="382" s="1" customFormat="1" ht="14.25" spans="1:9">
      <c r="A382" s="13">
        <v>380</v>
      </c>
      <c r="B382" s="13" t="s">
        <v>401</v>
      </c>
      <c r="C382" s="13" t="str">
        <f t="shared" si="85"/>
        <v>53</v>
      </c>
      <c r="D382" s="13" t="str">
        <f>"09"</f>
        <v>09</v>
      </c>
      <c r="E382" s="13" t="str">
        <f>"20210275309"</f>
        <v>20210275309</v>
      </c>
      <c r="F382" s="14" t="s">
        <v>407</v>
      </c>
      <c r="G382" s="15">
        <v>65.1</v>
      </c>
      <c r="H382" s="13">
        <v>82.3</v>
      </c>
      <c r="I382" s="13">
        <f t="shared" si="71"/>
        <v>71.98</v>
      </c>
    </row>
    <row r="383" s="1" customFormat="1" ht="14.25" spans="1:9">
      <c r="A383" s="13">
        <v>381</v>
      </c>
      <c r="B383" s="13" t="s">
        <v>401</v>
      </c>
      <c r="C383" s="13" t="str">
        <f t="shared" ref="C383:C389" si="86">"54"</f>
        <v>54</v>
      </c>
      <c r="D383" s="13" t="str">
        <f>"06"</f>
        <v>06</v>
      </c>
      <c r="E383" s="13" t="str">
        <f>"20210275406"</f>
        <v>20210275406</v>
      </c>
      <c r="F383" s="14" t="s">
        <v>408</v>
      </c>
      <c r="G383" s="15">
        <v>65.3</v>
      </c>
      <c r="H383" s="13">
        <v>77.7</v>
      </c>
      <c r="I383" s="13">
        <f t="shared" si="71"/>
        <v>70.26</v>
      </c>
    </row>
    <row r="384" s="1" customFormat="1" ht="14.25" spans="1:9">
      <c r="A384" s="13">
        <v>382</v>
      </c>
      <c r="B384" s="13" t="s">
        <v>401</v>
      </c>
      <c r="C384" s="13" t="str">
        <f t="shared" si="85"/>
        <v>53</v>
      </c>
      <c r="D384" s="13" t="str">
        <f>"17"</f>
        <v>17</v>
      </c>
      <c r="E384" s="13" t="str">
        <f>"20210275317"</f>
        <v>20210275317</v>
      </c>
      <c r="F384" s="14" t="s">
        <v>409</v>
      </c>
      <c r="G384" s="15">
        <v>62.9</v>
      </c>
      <c r="H384" s="13">
        <v>78.6</v>
      </c>
      <c r="I384" s="13">
        <f t="shared" si="71"/>
        <v>69.18</v>
      </c>
    </row>
    <row r="385" s="1" customFormat="1" ht="14.25" spans="1:9">
      <c r="A385" s="13">
        <v>383</v>
      </c>
      <c r="B385" s="13" t="s">
        <v>401</v>
      </c>
      <c r="C385" s="13" t="str">
        <f>"52"</f>
        <v>52</v>
      </c>
      <c r="D385" s="13" t="str">
        <f>"28"</f>
        <v>28</v>
      </c>
      <c r="E385" s="13" t="str">
        <f>"20210275228"</f>
        <v>20210275228</v>
      </c>
      <c r="F385" s="14" t="s">
        <v>410</v>
      </c>
      <c r="G385" s="15">
        <v>59.95</v>
      </c>
      <c r="H385" s="13">
        <v>81.6</v>
      </c>
      <c r="I385" s="13">
        <f t="shared" ref="I385:I408" si="87">G385*0.6+H385*0.4</f>
        <v>68.61</v>
      </c>
    </row>
    <row r="386" s="1" customFormat="1" ht="14.25" spans="1:9">
      <c r="A386" s="13">
        <v>384</v>
      </c>
      <c r="B386" s="13" t="s">
        <v>401</v>
      </c>
      <c r="C386" s="13" t="str">
        <f>"53"</f>
        <v>53</v>
      </c>
      <c r="D386" s="13" t="str">
        <f>"26"</f>
        <v>26</v>
      </c>
      <c r="E386" s="13" t="str">
        <f>"20210275326"</f>
        <v>20210275326</v>
      </c>
      <c r="F386" s="14" t="s">
        <v>411</v>
      </c>
      <c r="G386" s="15">
        <v>63.9</v>
      </c>
      <c r="H386" s="13">
        <v>72.2</v>
      </c>
      <c r="I386" s="13">
        <f t="shared" si="87"/>
        <v>67.22</v>
      </c>
    </row>
    <row r="387" s="1" customFormat="1" ht="14.25" spans="1:9">
      <c r="A387" s="13">
        <v>385</v>
      </c>
      <c r="B387" s="13" t="s">
        <v>401</v>
      </c>
      <c r="C387" s="13" t="str">
        <f t="shared" si="86"/>
        <v>54</v>
      </c>
      <c r="D387" s="13" t="str">
        <f>"17"</f>
        <v>17</v>
      </c>
      <c r="E387" s="13" t="str">
        <f>"20210275417"</f>
        <v>20210275417</v>
      </c>
      <c r="F387" s="14" t="s">
        <v>412</v>
      </c>
      <c r="G387" s="15">
        <v>58.15</v>
      </c>
      <c r="H387" s="13">
        <v>76.7</v>
      </c>
      <c r="I387" s="13">
        <f t="shared" si="87"/>
        <v>65.57</v>
      </c>
    </row>
    <row r="388" s="1" customFormat="1" ht="14.25" spans="1:9">
      <c r="A388" s="13">
        <v>386</v>
      </c>
      <c r="B388" s="13" t="s">
        <v>401</v>
      </c>
      <c r="C388" s="13" t="str">
        <f t="shared" si="86"/>
        <v>54</v>
      </c>
      <c r="D388" s="13" t="str">
        <f>"07"</f>
        <v>07</v>
      </c>
      <c r="E388" s="13" t="str">
        <f>"20210275407"</f>
        <v>20210275407</v>
      </c>
      <c r="F388" s="14" t="s">
        <v>413</v>
      </c>
      <c r="G388" s="15">
        <v>53.5</v>
      </c>
      <c r="H388" s="13">
        <v>83.6</v>
      </c>
      <c r="I388" s="13">
        <f t="shared" si="87"/>
        <v>65.54</v>
      </c>
    </row>
    <row r="389" s="1" customFormat="1" ht="14.25" spans="1:9">
      <c r="A389" s="13">
        <v>387</v>
      </c>
      <c r="B389" s="13" t="s">
        <v>401</v>
      </c>
      <c r="C389" s="13" t="str">
        <f t="shared" si="86"/>
        <v>54</v>
      </c>
      <c r="D389" s="13" t="str">
        <f>"14"</f>
        <v>14</v>
      </c>
      <c r="E389" s="13" t="str">
        <f>"20210275414"</f>
        <v>20210275414</v>
      </c>
      <c r="F389" s="14" t="s">
        <v>414</v>
      </c>
      <c r="G389" s="15">
        <v>50.6</v>
      </c>
      <c r="H389" s="13">
        <v>87.1</v>
      </c>
      <c r="I389" s="13">
        <f t="shared" si="87"/>
        <v>65.2</v>
      </c>
    </row>
    <row r="390" s="1" customFormat="1" ht="14.25" spans="1:9">
      <c r="A390" s="13">
        <v>388</v>
      </c>
      <c r="B390" s="13" t="s">
        <v>401</v>
      </c>
      <c r="C390" s="13" t="str">
        <f>"53"</f>
        <v>53</v>
      </c>
      <c r="D390" s="13" t="str">
        <f>"13"</f>
        <v>13</v>
      </c>
      <c r="E390" s="13" t="str">
        <f>"20210275313"</f>
        <v>20210275313</v>
      </c>
      <c r="F390" s="14" t="s">
        <v>415</v>
      </c>
      <c r="G390" s="15">
        <v>55.3</v>
      </c>
      <c r="H390" s="13">
        <v>77.4</v>
      </c>
      <c r="I390" s="13">
        <f t="shared" si="87"/>
        <v>64.14</v>
      </c>
    </row>
    <row r="391" s="1" customFormat="1" ht="14.25" spans="1:9">
      <c r="A391" s="13">
        <v>389</v>
      </c>
      <c r="B391" s="13" t="s">
        <v>401</v>
      </c>
      <c r="C391" s="13" t="str">
        <f t="shared" ref="C391:C394" si="88">"54"</f>
        <v>54</v>
      </c>
      <c r="D391" s="13" t="str">
        <f>"10"</f>
        <v>10</v>
      </c>
      <c r="E391" s="13" t="str">
        <f>"20210275410"</f>
        <v>20210275410</v>
      </c>
      <c r="F391" s="13" t="s">
        <v>416</v>
      </c>
      <c r="G391" s="15">
        <v>62.3</v>
      </c>
      <c r="H391" s="13">
        <v>64.2</v>
      </c>
      <c r="I391" s="13">
        <f t="shared" si="87"/>
        <v>63.06</v>
      </c>
    </row>
    <row r="392" s="2" customFormat="1" ht="14.25" spans="1:16372">
      <c r="A392" s="13">
        <v>390</v>
      </c>
      <c r="B392" s="16" t="s">
        <v>401</v>
      </c>
      <c r="C392" s="16" t="str">
        <f t="shared" si="88"/>
        <v>54</v>
      </c>
      <c r="D392" s="16" t="str">
        <f>"19"</f>
        <v>19</v>
      </c>
      <c r="E392" s="16" t="str">
        <f>"20210275419"</f>
        <v>20210275419</v>
      </c>
      <c r="F392" s="16" t="s">
        <v>417</v>
      </c>
      <c r="G392" s="18">
        <v>59.1</v>
      </c>
      <c r="H392" s="16">
        <v>66.8</v>
      </c>
      <c r="I392" s="16">
        <f t="shared" si="87"/>
        <v>62.18</v>
      </c>
      <c r="XDZ392" s="24"/>
      <c r="XEA392" s="24"/>
      <c r="XEB392" s="24"/>
      <c r="XEC392" s="24"/>
      <c r="XED392" s="24"/>
      <c r="XEE392" s="24"/>
      <c r="XEF392" s="24"/>
      <c r="XEG392" s="24"/>
      <c r="XEH392" s="24"/>
      <c r="XEI392" s="24"/>
      <c r="XEJ392" s="24"/>
      <c r="XEK392" s="24"/>
      <c r="XEL392" s="24"/>
      <c r="XEM392" s="24"/>
      <c r="XEN392" s="24"/>
      <c r="XEO392" s="24"/>
      <c r="XEP392" s="24"/>
      <c r="XEQ392" s="24"/>
      <c r="XER392" s="24"/>
    </row>
    <row r="393" s="1" customFormat="1" ht="14.25" spans="1:9">
      <c r="A393" s="13">
        <v>391</v>
      </c>
      <c r="B393" s="13" t="s">
        <v>418</v>
      </c>
      <c r="C393" s="13" t="str">
        <f t="shared" si="88"/>
        <v>54</v>
      </c>
      <c r="D393" s="13" t="str">
        <f>"27"</f>
        <v>27</v>
      </c>
      <c r="E393" s="13" t="str">
        <f>"20210285427"</f>
        <v>20210285427</v>
      </c>
      <c r="F393" s="13" t="s">
        <v>419</v>
      </c>
      <c r="G393" s="15">
        <v>80</v>
      </c>
      <c r="H393" s="13">
        <v>84.4</v>
      </c>
      <c r="I393" s="13">
        <f t="shared" si="87"/>
        <v>81.76</v>
      </c>
    </row>
    <row r="394" s="1" customFormat="1" ht="14.25" spans="1:9">
      <c r="A394" s="13">
        <v>392</v>
      </c>
      <c r="B394" s="13" t="s">
        <v>418</v>
      </c>
      <c r="C394" s="13" t="str">
        <f t="shared" si="88"/>
        <v>54</v>
      </c>
      <c r="D394" s="13" t="str">
        <f>"29"</f>
        <v>29</v>
      </c>
      <c r="E394" s="13" t="str">
        <f>"20210285429"</f>
        <v>20210285429</v>
      </c>
      <c r="F394" s="13" t="s">
        <v>420</v>
      </c>
      <c r="G394" s="15">
        <v>81.3</v>
      </c>
      <c r="H394" s="13">
        <v>79.8</v>
      </c>
      <c r="I394" s="13">
        <f t="shared" si="87"/>
        <v>80.7</v>
      </c>
    </row>
    <row r="395" s="1" customFormat="1" ht="14.25" spans="1:9">
      <c r="A395" s="13">
        <v>393</v>
      </c>
      <c r="B395" s="13" t="s">
        <v>418</v>
      </c>
      <c r="C395" s="13" t="str">
        <f>"55"</f>
        <v>55</v>
      </c>
      <c r="D395" s="13" t="str">
        <f>"25"</f>
        <v>25</v>
      </c>
      <c r="E395" s="13" t="str">
        <f>"20210285525"</f>
        <v>20210285525</v>
      </c>
      <c r="F395" s="13" t="s">
        <v>421</v>
      </c>
      <c r="G395" s="15">
        <v>82.5</v>
      </c>
      <c r="H395" s="13">
        <v>76</v>
      </c>
      <c r="I395" s="13">
        <f t="shared" si="87"/>
        <v>79.9</v>
      </c>
    </row>
    <row r="396" s="1" customFormat="1" ht="14.25" spans="1:9">
      <c r="A396" s="13">
        <v>394</v>
      </c>
      <c r="B396" s="13" t="s">
        <v>418</v>
      </c>
      <c r="C396" s="13" t="str">
        <f t="shared" ref="C396:C400" si="89">"54"</f>
        <v>54</v>
      </c>
      <c r="D396" s="13" t="str">
        <f>"26"</f>
        <v>26</v>
      </c>
      <c r="E396" s="13" t="str">
        <f>"20210285426"</f>
        <v>20210285426</v>
      </c>
      <c r="F396" s="13" t="s">
        <v>422</v>
      </c>
      <c r="G396" s="15">
        <v>73.2</v>
      </c>
      <c r="H396" s="13">
        <v>73</v>
      </c>
      <c r="I396" s="13">
        <f t="shared" si="87"/>
        <v>73.12</v>
      </c>
    </row>
    <row r="397" s="1" customFormat="1" ht="14.25" spans="1:9">
      <c r="A397" s="13">
        <v>395</v>
      </c>
      <c r="B397" s="13" t="s">
        <v>418</v>
      </c>
      <c r="C397" s="13" t="str">
        <f t="shared" si="89"/>
        <v>54</v>
      </c>
      <c r="D397" s="13" t="str">
        <f>"20"</f>
        <v>20</v>
      </c>
      <c r="E397" s="13" t="str">
        <f>"20210285420"</f>
        <v>20210285420</v>
      </c>
      <c r="F397" s="13" t="s">
        <v>423</v>
      </c>
      <c r="G397" s="15">
        <v>68.55</v>
      </c>
      <c r="H397" s="13">
        <v>79.2</v>
      </c>
      <c r="I397" s="13">
        <f t="shared" si="87"/>
        <v>72.81</v>
      </c>
    </row>
    <row r="398" s="1" customFormat="1" ht="14.25" spans="1:9">
      <c r="A398" s="13">
        <v>396</v>
      </c>
      <c r="B398" s="13" t="s">
        <v>418</v>
      </c>
      <c r="C398" s="13" t="str">
        <f t="shared" ref="C398:C408" si="90">"55"</f>
        <v>55</v>
      </c>
      <c r="D398" s="13" t="str">
        <f>"18"</f>
        <v>18</v>
      </c>
      <c r="E398" s="13" t="str">
        <f>"20210285518"</f>
        <v>20210285518</v>
      </c>
      <c r="F398" s="13" t="s">
        <v>424</v>
      </c>
      <c r="G398" s="15">
        <v>67.25</v>
      </c>
      <c r="H398" s="13">
        <v>80</v>
      </c>
      <c r="I398" s="13">
        <f t="shared" si="87"/>
        <v>72.35</v>
      </c>
    </row>
    <row r="399" s="1" customFormat="1" ht="14.25" spans="1:9">
      <c r="A399" s="13">
        <v>397</v>
      </c>
      <c r="B399" s="13" t="s">
        <v>418</v>
      </c>
      <c r="C399" s="13" t="str">
        <f t="shared" si="89"/>
        <v>54</v>
      </c>
      <c r="D399" s="13" t="str">
        <f>"21"</f>
        <v>21</v>
      </c>
      <c r="E399" s="13" t="str">
        <f>"20210285421"</f>
        <v>20210285421</v>
      </c>
      <c r="F399" s="13" t="s">
        <v>425</v>
      </c>
      <c r="G399" s="15">
        <v>65</v>
      </c>
      <c r="H399" s="13">
        <v>81.4</v>
      </c>
      <c r="I399" s="13">
        <f t="shared" si="87"/>
        <v>71.56</v>
      </c>
    </row>
    <row r="400" s="1" customFormat="1" ht="14.25" spans="1:9">
      <c r="A400" s="13">
        <v>398</v>
      </c>
      <c r="B400" s="13" t="s">
        <v>418</v>
      </c>
      <c r="C400" s="13" t="str">
        <f t="shared" si="89"/>
        <v>54</v>
      </c>
      <c r="D400" s="13" t="str">
        <f>"30"</f>
        <v>30</v>
      </c>
      <c r="E400" s="13" t="str">
        <f>"20210285430"</f>
        <v>20210285430</v>
      </c>
      <c r="F400" s="13" t="s">
        <v>426</v>
      </c>
      <c r="G400" s="15">
        <v>64.2</v>
      </c>
      <c r="H400" s="13">
        <v>75</v>
      </c>
      <c r="I400" s="13">
        <f t="shared" si="87"/>
        <v>68.52</v>
      </c>
    </row>
    <row r="401" s="1" customFormat="1" ht="14.25" spans="1:9">
      <c r="A401" s="13">
        <v>399</v>
      </c>
      <c r="B401" s="13" t="s">
        <v>418</v>
      </c>
      <c r="C401" s="13" t="str">
        <f t="shared" si="90"/>
        <v>55</v>
      </c>
      <c r="D401" s="13" t="str">
        <f>"01"</f>
        <v>01</v>
      </c>
      <c r="E401" s="13" t="str">
        <f>"20210285501"</f>
        <v>20210285501</v>
      </c>
      <c r="F401" s="13" t="s">
        <v>427</v>
      </c>
      <c r="G401" s="15">
        <v>60.75</v>
      </c>
      <c r="H401" s="13">
        <v>80</v>
      </c>
      <c r="I401" s="13">
        <f t="shared" si="87"/>
        <v>68.45</v>
      </c>
    </row>
    <row r="402" s="1" customFormat="1" ht="14.25" spans="1:9">
      <c r="A402" s="13">
        <v>400</v>
      </c>
      <c r="B402" s="13" t="s">
        <v>418</v>
      </c>
      <c r="C402" s="13" t="str">
        <f t="shared" si="90"/>
        <v>55</v>
      </c>
      <c r="D402" s="13" t="str">
        <f>"23"</f>
        <v>23</v>
      </c>
      <c r="E402" s="13" t="str">
        <f>"20210285523"</f>
        <v>20210285523</v>
      </c>
      <c r="F402" s="13" t="s">
        <v>428</v>
      </c>
      <c r="G402" s="15">
        <v>56.75</v>
      </c>
      <c r="H402" s="13">
        <v>82.6</v>
      </c>
      <c r="I402" s="13">
        <f t="shared" si="87"/>
        <v>67.09</v>
      </c>
    </row>
    <row r="403" s="1" customFormat="1" ht="14.25" spans="1:9">
      <c r="A403" s="13">
        <v>401</v>
      </c>
      <c r="B403" s="13" t="s">
        <v>418</v>
      </c>
      <c r="C403" s="13" t="str">
        <f t="shared" si="90"/>
        <v>55</v>
      </c>
      <c r="D403" s="13" t="str">
        <f>"05"</f>
        <v>05</v>
      </c>
      <c r="E403" s="13" t="str">
        <f>"20210285505"</f>
        <v>20210285505</v>
      </c>
      <c r="F403" s="13" t="s">
        <v>429</v>
      </c>
      <c r="G403" s="15">
        <v>58.7</v>
      </c>
      <c r="H403" s="13">
        <v>79.6</v>
      </c>
      <c r="I403" s="13">
        <f t="shared" si="87"/>
        <v>67.06</v>
      </c>
    </row>
    <row r="404" s="1" customFormat="1" ht="14.25" spans="1:9">
      <c r="A404" s="13">
        <v>402</v>
      </c>
      <c r="B404" s="13" t="s">
        <v>418</v>
      </c>
      <c r="C404" s="13" t="str">
        <f t="shared" si="90"/>
        <v>55</v>
      </c>
      <c r="D404" s="13" t="str">
        <f>"15"</f>
        <v>15</v>
      </c>
      <c r="E404" s="13" t="str">
        <f>"20210285515"</f>
        <v>20210285515</v>
      </c>
      <c r="F404" s="13" t="s">
        <v>430</v>
      </c>
      <c r="G404" s="15">
        <v>56.95</v>
      </c>
      <c r="H404" s="13">
        <v>80</v>
      </c>
      <c r="I404" s="13">
        <f t="shared" si="87"/>
        <v>66.17</v>
      </c>
    </row>
    <row r="405" s="1" customFormat="1" ht="14.25" spans="1:9">
      <c r="A405" s="13">
        <v>403</v>
      </c>
      <c r="B405" s="13" t="s">
        <v>418</v>
      </c>
      <c r="C405" s="13" t="str">
        <f t="shared" si="90"/>
        <v>55</v>
      </c>
      <c r="D405" s="13" t="str">
        <f>"32"</f>
        <v>32</v>
      </c>
      <c r="E405" s="13" t="str">
        <f>"20210285532"</f>
        <v>20210285532</v>
      </c>
      <c r="F405" s="13" t="s">
        <v>431</v>
      </c>
      <c r="G405" s="15">
        <v>60.25</v>
      </c>
      <c r="H405" s="13">
        <v>69</v>
      </c>
      <c r="I405" s="13">
        <f t="shared" si="87"/>
        <v>63.75</v>
      </c>
    </row>
    <row r="406" s="2" customFormat="1" ht="14.25" spans="1:16372">
      <c r="A406" s="13">
        <v>404</v>
      </c>
      <c r="B406" s="16" t="s">
        <v>418</v>
      </c>
      <c r="C406" s="16" t="str">
        <f t="shared" si="90"/>
        <v>55</v>
      </c>
      <c r="D406" s="16" t="str">
        <f>"30"</f>
        <v>30</v>
      </c>
      <c r="E406" s="16" t="str">
        <f>"20210285530"</f>
        <v>20210285530</v>
      </c>
      <c r="F406" s="16" t="s">
        <v>432</v>
      </c>
      <c r="G406" s="18">
        <v>52.8</v>
      </c>
      <c r="H406" s="16">
        <v>79.2</v>
      </c>
      <c r="I406" s="16">
        <f t="shared" si="87"/>
        <v>63.36</v>
      </c>
      <c r="XDZ406" s="24"/>
      <c r="XEA406" s="24"/>
      <c r="XEB406" s="24"/>
      <c r="XEC406" s="24"/>
      <c r="XED406" s="24"/>
      <c r="XEE406" s="24"/>
      <c r="XEF406" s="24"/>
      <c r="XEG406" s="24"/>
      <c r="XEH406" s="24"/>
      <c r="XEI406" s="24"/>
      <c r="XEJ406" s="24"/>
      <c r="XEK406" s="24"/>
      <c r="XEL406" s="24"/>
      <c r="XEM406" s="24"/>
      <c r="XEN406" s="24"/>
      <c r="XEO406" s="24"/>
      <c r="XEP406" s="24"/>
      <c r="XEQ406" s="24"/>
      <c r="XER406" s="24"/>
    </row>
    <row r="407" s="2" customFormat="1" ht="14.25" spans="1:16372">
      <c r="A407" s="13">
        <v>405</v>
      </c>
      <c r="B407" s="16" t="s">
        <v>418</v>
      </c>
      <c r="C407" s="16" t="str">
        <f t="shared" si="90"/>
        <v>55</v>
      </c>
      <c r="D407" s="16" t="str">
        <f>"17"</f>
        <v>17</v>
      </c>
      <c r="E407" s="16" t="str">
        <f>"20210285517"</f>
        <v>20210285517</v>
      </c>
      <c r="F407" s="16" t="s">
        <v>433</v>
      </c>
      <c r="G407" s="18">
        <v>57.35</v>
      </c>
      <c r="H407" s="16">
        <v>69.8</v>
      </c>
      <c r="I407" s="16">
        <f t="shared" si="87"/>
        <v>62.33</v>
      </c>
      <c r="XDZ407" s="24"/>
      <c r="XEA407" s="24"/>
      <c r="XEB407" s="24"/>
      <c r="XEC407" s="24"/>
      <c r="XED407" s="24"/>
      <c r="XEE407" s="24"/>
      <c r="XEF407" s="24"/>
      <c r="XEG407" s="24"/>
      <c r="XEH407" s="24"/>
      <c r="XEI407" s="24"/>
      <c r="XEJ407" s="24"/>
      <c r="XEK407" s="24"/>
      <c r="XEL407" s="24"/>
      <c r="XEM407" s="24"/>
      <c r="XEN407" s="24"/>
      <c r="XEO407" s="24"/>
      <c r="XEP407" s="24"/>
      <c r="XEQ407" s="24"/>
      <c r="XER407" s="24"/>
    </row>
    <row r="408" s="2" customFormat="1" ht="14.25" spans="1:16372">
      <c r="A408" s="13">
        <v>406</v>
      </c>
      <c r="B408" s="16" t="s">
        <v>418</v>
      </c>
      <c r="C408" s="16" t="str">
        <f t="shared" si="90"/>
        <v>55</v>
      </c>
      <c r="D408" s="16" t="str">
        <f>"10"</f>
        <v>10</v>
      </c>
      <c r="E408" s="16" t="str">
        <f>"20210285510"</f>
        <v>20210285510</v>
      </c>
      <c r="F408" s="16" t="s">
        <v>434</v>
      </c>
      <c r="G408" s="18">
        <v>50.95</v>
      </c>
      <c r="H408" s="16">
        <v>73</v>
      </c>
      <c r="I408" s="16">
        <f t="shared" si="87"/>
        <v>59.77</v>
      </c>
      <c r="XDZ408" s="24"/>
      <c r="XEA408" s="24"/>
      <c r="XEB408" s="24"/>
      <c r="XEC408" s="24"/>
      <c r="XED408" s="24"/>
      <c r="XEE408" s="24"/>
      <c r="XEF408" s="24"/>
      <c r="XEG408" s="24"/>
      <c r="XEH408" s="24"/>
      <c r="XEI408" s="24"/>
      <c r="XEJ408" s="24"/>
      <c r="XEK408" s="24"/>
      <c r="XEL408" s="24"/>
      <c r="XEM408" s="24"/>
      <c r="XEN408" s="24"/>
      <c r="XEO408" s="24"/>
      <c r="XEP408" s="24"/>
      <c r="XEQ408" s="24"/>
      <c r="XER408" s="24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海波</cp:lastModifiedBy>
  <dcterms:created xsi:type="dcterms:W3CDTF">2021-09-08T01:52:00Z</dcterms:created>
  <dcterms:modified xsi:type="dcterms:W3CDTF">2021-09-16T06:53:40Z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9E7A2C940FBA446187B3FE460D0BC4EF</vt:lpwstr>
  </property>
</Properties>
</file>