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05"/>
  </bookViews>
  <sheets>
    <sheet name="Sheet1" sheetId="1" r:id="rId1"/>
  </sheets>
  <definedNames>
    <definedName name="_xlnm._FilterDatabase" localSheetId="0" hidden="1">Sheet1!$A$2:$E$216</definedName>
  </definedNames>
  <calcPr calcId="144525"/>
</workbook>
</file>

<file path=xl/sharedStrings.xml><?xml version="1.0" encoding="utf-8"?>
<sst xmlns="http://schemas.openxmlformats.org/spreadsheetml/2006/main" count="323" uniqueCount="100">
  <si>
    <t>怀化市教育局2021年公开招聘市直公办学校教师进入面试人员名单</t>
  </si>
  <si>
    <t>岗位代码</t>
  </si>
  <si>
    <t>岗位名称</t>
  </si>
  <si>
    <t>姓名</t>
  </si>
  <si>
    <t>准考证号或身份证号</t>
  </si>
  <si>
    <t>高中语文</t>
  </si>
  <si>
    <t>高中数学1</t>
  </si>
  <si>
    <t>高中英语</t>
  </si>
  <si>
    <t>高中政治</t>
  </si>
  <si>
    <t>高中地理</t>
  </si>
  <si>
    <t>高中物理</t>
  </si>
  <si>
    <t>高中生物</t>
  </si>
  <si>
    <t>初中语文</t>
  </si>
  <si>
    <t>初中数学</t>
  </si>
  <si>
    <t>初中英语</t>
  </si>
  <si>
    <t>初中道德与法治</t>
  </si>
  <si>
    <t>初中物理</t>
  </si>
  <si>
    <t>初中化学</t>
  </si>
  <si>
    <t>初中音乐</t>
  </si>
  <si>
    <t>初中体育</t>
  </si>
  <si>
    <t>初中美术</t>
  </si>
  <si>
    <t>初中心理健康</t>
  </si>
  <si>
    <t>初中卫生技术</t>
  </si>
  <si>
    <t>初中会计</t>
  </si>
  <si>
    <t>小学语文</t>
  </si>
  <si>
    <t>小学数学</t>
  </si>
  <si>
    <t>小学英语</t>
  </si>
  <si>
    <t>小学道德与法治</t>
  </si>
  <si>
    <t>小学科学</t>
  </si>
  <si>
    <t>小学音乐1</t>
  </si>
  <si>
    <t>小学音乐2</t>
  </si>
  <si>
    <t>小学音乐3</t>
  </si>
  <si>
    <t>小学体育1</t>
  </si>
  <si>
    <t>小学体育2</t>
  </si>
  <si>
    <t>小学美术</t>
  </si>
  <si>
    <t>小学信息技术</t>
  </si>
  <si>
    <t>小学卫生技术</t>
  </si>
  <si>
    <t>小学会计</t>
  </si>
  <si>
    <t>幼儿园教师1</t>
  </si>
  <si>
    <t>幼儿园教师2</t>
  </si>
  <si>
    <t>幼儿园教师3</t>
  </si>
  <si>
    <t>幼儿园卫生技术</t>
  </si>
  <si>
    <t>039</t>
  </si>
  <si>
    <t>特殊教育高中语文</t>
  </si>
  <si>
    <t>陈江南</t>
  </si>
  <si>
    <t>4312021996****0425</t>
  </si>
  <si>
    <t>向维</t>
  </si>
  <si>
    <t>4331271994****2246</t>
  </si>
  <si>
    <t>041</t>
  </si>
  <si>
    <t>特殊教育高中英语</t>
  </si>
  <si>
    <t>杨衡</t>
  </si>
  <si>
    <t>4312281994****3827</t>
  </si>
  <si>
    <t>郑红红</t>
  </si>
  <si>
    <t>4312261987****1527</t>
  </si>
  <si>
    <t>李曼萍</t>
  </si>
  <si>
    <t>4305211994****9669</t>
  </si>
  <si>
    <t>李斯</t>
  </si>
  <si>
    <t>4312021992****0628</t>
  </si>
  <si>
    <t>042</t>
  </si>
  <si>
    <t>特殊教育高中美术</t>
  </si>
  <si>
    <t>刘凌雯</t>
  </si>
  <si>
    <t>4312261996****0041</t>
  </si>
  <si>
    <t>满雪婷</t>
  </si>
  <si>
    <t>4312261998****4867</t>
  </si>
  <si>
    <t>张蒲凌涛</t>
  </si>
  <si>
    <t>4312211995****0211</t>
  </si>
  <si>
    <t>倪萍珍</t>
  </si>
  <si>
    <t>4312291989****1621</t>
  </si>
  <si>
    <t>袁清</t>
  </si>
  <si>
    <t>4312021992****0467</t>
  </si>
  <si>
    <t>严瑞雯</t>
  </si>
  <si>
    <t>4331011996****2028</t>
  </si>
  <si>
    <t>王一帆</t>
  </si>
  <si>
    <t>4309211999****1764</t>
  </si>
  <si>
    <t>覃海玉</t>
  </si>
  <si>
    <t>4312221997****3362</t>
  </si>
  <si>
    <t>彭宇</t>
  </si>
  <si>
    <t>4312281994****0013</t>
  </si>
  <si>
    <t>付红</t>
  </si>
  <si>
    <t>4312021988****1044</t>
  </si>
  <si>
    <t>陈诗棋</t>
  </si>
  <si>
    <t>4312261993****3087</t>
  </si>
  <si>
    <t>尹晶</t>
  </si>
  <si>
    <t>4312811997****142X</t>
  </si>
  <si>
    <t>张先觉</t>
  </si>
  <si>
    <t>4331271992****0811</t>
  </si>
  <si>
    <t>瞿小凤</t>
  </si>
  <si>
    <t>4312211987****082X</t>
  </si>
  <si>
    <t>左煜瀚</t>
  </si>
  <si>
    <t>4312811992****1410</t>
  </si>
  <si>
    <t>王依卉</t>
  </si>
  <si>
    <t>4312251991****0029</t>
  </si>
  <si>
    <t>蒋金玲</t>
  </si>
  <si>
    <t>4312281997****1688</t>
  </si>
  <si>
    <t>吴聪</t>
  </si>
  <si>
    <t>4312241996****8485</t>
  </si>
  <si>
    <t>杨媛</t>
  </si>
  <si>
    <t>4312241991****3101</t>
  </si>
  <si>
    <t>舒海燕</t>
  </si>
  <si>
    <t>4312271996****5169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</si>
</sst>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3" fillId="12" borderId="6" applyNumberFormat="false" applyAlignment="false" applyProtection="false">
      <alignment vertical="center"/>
    </xf>
    <xf numFmtId="0" fontId="19" fillId="19" borderId="10" applyNumberFormat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7" fillId="0" borderId="9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0" fillId="16" borderId="8" applyNumberFormat="false" applyFon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2" fillId="12" borderId="3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3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/>
    </xf>
  </cellXfs>
  <cellStyles count="51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2"/>
  <sheetViews>
    <sheetView tabSelected="1" topLeftCell="A219" workbookViewId="0">
      <selection activeCell="D225" sqref="D225"/>
    </sheetView>
  </sheetViews>
  <sheetFormatPr defaultColWidth="9" defaultRowHeight="15" customHeight="true" outlineLevelCol="3"/>
  <cols>
    <col min="1" max="1" width="7.625" style="1" customWidth="true"/>
    <col min="2" max="2" width="17" style="1" customWidth="true"/>
    <col min="3" max="3" width="16.25" style="1" customWidth="true"/>
    <col min="4" max="4" width="28.625" style="1" customWidth="true"/>
    <col min="5" max="5" width="20.375" style="1" customWidth="true"/>
    <col min="6" max="16384" width="9" style="1"/>
  </cols>
  <sheetData>
    <row r="1" s="1" customFormat="true" ht="63" customHeight="true" spans="1:4">
      <c r="A1" s="3" t="s">
        <v>0</v>
      </c>
      <c r="B1" s="3"/>
      <c r="C1" s="3"/>
      <c r="D1" s="3"/>
    </row>
    <row r="2" s="1" customFormat="true" ht="54" customHeight="true" spans="1:4">
      <c r="A2" s="4" t="s">
        <v>1</v>
      </c>
      <c r="B2" s="5" t="s">
        <v>2</v>
      </c>
      <c r="C2" s="5" t="s">
        <v>3</v>
      </c>
      <c r="D2" s="5" t="s">
        <v>4</v>
      </c>
    </row>
    <row r="3" s="1" customFormat="true" ht="26" customHeight="true" spans="1:4">
      <c r="A3" s="6" t="str">
        <f t="shared" ref="A3:A40" si="0">"001"</f>
        <v>001</v>
      </c>
      <c r="B3" s="6" t="s">
        <v>5</v>
      </c>
      <c r="C3" s="6" t="str">
        <f>"向娜"</f>
        <v>向娜</v>
      </c>
      <c r="D3" s="6" t="str">
        <f>"2021010120"</f>
        <v>2021010120</v>
      </c>
    </row>
    <row r="4" s="1" customFormat="true" ht="26" customHeight="true" spans="1:4">
      <c r="A4" s="6" t="str">
        <f t="shared" si="0"/>
        <v>001</v>
      </c>
      <c r="B4" s="6" t="s">
        <v>5</v>
      </c>
      <c r="C4" s="6" t="str">
        <f>"刘林玲"</f>
        <v>刘林玲</v>
      </c>
      <c r="D4" s="6" t="str">
        <f>"2021010107"</f>
        <v>2021010107</v>
      </c>
    </row>
    <row r="5" s="1" customFormat="true" ht="26" customHeight="true" spans="1:4">
      <c r="A5" s="6" t="str">
        <f t="shared" si="0"/>
        <v>001</v>
      </c>
      <c r="B5" s="6" t="s">
        <v>5</v>
      </c>
      <c r="C5" s="6" t="str">
        <f>"张婷"</f>
        <v>张婷</v>
      </c>
      <c r="D5" s="6" t="str">
        <f>"2021010114"</f>
        <v>2021010114</v>
      </c>
    </row>
    <row r="6" s="1" customFormat="true" ht="26" customHeight="true" spans="1:4">
      <c r="A6" s="6" t="str">
        <f t="shared" si="0"/>
        <v>001</v>
      </c>
      <c r="B6" s="6" t="s">
        <v>5</v>
      </c>
      <c r="C6" s="6" t="str">
        <f>"张慧"</f>
        <v>张慧</v>
      </c>
      <c r="D6" s="6" t="str">
        <f>"2021010106"</f>
        <v>2021010106</v>
      </c>
    </row>
    <row r="7" s="1" customFormat="true" ht="26" customHeight="true" spans="1:4">
      <c r="A7" s="6" t="str">
        <f t="shared" si="0"/>
        <v>001</v>
      </c>
      <c r="B7" s="6" t="s">
        <v>5</v>
      </c>
      <c r="C7" s="6" t="str">
        <f>"应笑庆"</f>
        <v>应笑庆</v>
      </c>
      <c r="D7" s="6" t="str">
        <f>"2021010103"</f>
        <v>2021010103</v>
      </c>
    </row>
    <row r="8" s="1" customFormat="true" ht="26" customHeight="true" spans="1:4">
      <c r="A8" s="6" t="str">
        <f t="shared" si="0"/>
        <v>001</v>
      </c>
      <c r="B8" s="6" t="s">
        <v>5</v>
      </c>
      <c r="C8" s="6" t="str">
        <f>"易玲芝"</f>
        <v>易玲芝</v>
      </c>
      <c r="D8" s="6" t="str">
        <f>"2021010101"</f>
        <v>2021010101</v>
      </c>
    </row>
    <row r="9" s="1" customFormat="true" ht="26" customHeight="true" spans="1:4">
      <c r="A9" s="6" t="str">
        <f>"002"</f>
        <v>002</v>
      </c>
      <c r="B9" s="6" t="s">
        <v>6</v>
      </c>
      <c r="C9" s="6" t="str">
        <f>"张璟萌"</f>
        <v>张璟萌</v>
      </c>
      <c r="D9" s="6" t="str">
        <f>"2021012316"</f>
        <v>2021012316</v>
      </c>
    </row>
    <row r="10" s="1" customFormat="true" ht="26" customHeight="true" spans="1:4">
      <c r="A10" s="6" t="str">
        <f>"002"</f>
        <v>002</v>
      </c>
      <c r="B10" s="6" t="s">
        <v>6</v>
      </c>
      <c r="C10" s="6" t="str">
        <f>"向雄志"</f>
        <v>向雄志</v>
      </c>
      <c r="D10" s="6" t="str">
        <f>"2021012320"</f>
        <v>2021012320</v>
      </c>
    </row>
    <row r="11" s="1" customFormat="true" ht="26" customHeight="true" spans="1:4">
      <c r="A11" s="6" t="str">
        <f>"004"</f>
        <v>004</v>
      </c>
      <c r="B11" s="6" t="s">
        <v>7</v>
      </c>
      <c r="C11" s="6" t="str">
        <f>"林俊艳"</f>
        <v>林俊艳</v>
      </c>
      <c r="D11" s="6" t="str">
        <f>"2021013514"</f>
        <v>2021013514</v>
      </c>
    </row>
    <row r="12" s="1" customFormat="true" ht="26" customHeight="true" spans="1:4">
      <c r="A12" s="6" t="str">
        <f>"004"</f>
        <v>004</v>
      </c>
      <c r="B12" s="6" t="s">
        <v>7</v>
      </c>
      <c r="C12" s="6" t="str">
        <f>"龙岭伶"</f>
        <v>龙岭伶</v>
      </c>
      <c r="D12" s="6" t="str">
        <f>"2021013328"</f>
        <v>2021013328</v>
      </c>
    </row>
    <row r="13" s="1" customFormat="true" ht="26" customHeight="true" spans="1:4">
      <c r="A13" s="6" t="str">
        <f>"004"</f>
        <v>004</v>
      </c>
      <c r="B13" s="6" t="s">
        <v>7</v>
      </c>
      <c r="C13" s="6" t="str">
        <f>"卢奕霖"</f>
        <v>卢奕霖</v>
      </c>
      <c r="D13" s="6" t="str">
        <f>"2021013325"</f>
        <v>2021013325</v>
      </c>
    </row>
    <row r="14" s="1" customFormat="true" ht="26" customHeight="true" spans="1:4">
      <c r="A14" s="6" t="str">
        <f>"004"</f>
        <v>004</v>
      </c>
      <c r="B14" s="6" t="s">
        <v>7</v>
      </c>
      <c r="C14" s="6" t="str">
        <f>"舒秀花"</f>
        <v>舒秀花</v>
      </c>
      <c r="D14" s="6" t="str">
        <f>"2021013414"</f>
        <v>2021013414</v>
      </c>
    </row>
    <row r="15" s="1" customFormat="true" ht="26" customHeight="true" spans="1:4">
      <c r="A15" s="6" t="str">
        <f>"005"</f>
        <v>005</v>
      </c>
      <c r="B15" s="6" t="s">
        <v>8</v>
      </c>
      <c r="C15" s="6" t="str">
        <f>"龙海英"</f>
        <v>龙海英</v>
      </c>
      <c r="D15" s="6" t="str">
        <f>"2021014524"</f>
        <v>2021014524</v>
      </c>
    </row>
    <row r="16" s="1" customFormat="true" ht="26" customHeight="true" spans="1:4">
      <c r="A16" s="6" t="str">
        <f>"005"</f>
        <v>005</v>
      </c>
      <c r="B16" s="6" t="s">
        <v>8</v>
      </c>
      <c r="C16" s="6" t="str">
        <f>"杨燕萍"</f>
        <v>杨燕萍</v>
      </c>
      <c r="D16" s="6" t="str">
        <f>"2021014508"</f>
        <v>2021014508</v>
      </c>
    </row>
    <row r="17" s="1" customFormat="true" ht="26" customHeight="true" spans="1:4">
      <c r="A17" s="6" t="str">
        <f>"005"</f>
        <v>005</v>
      </c>
      <c r="B17" s="6" t="s">
        <v>8</v>
      </c>
      <c r="C17" s="6" t="str">
        <f>"陈伍玲"</f>
        <v>陈伍玲</v>
      </c>
      <c r="D17" s="6" t="str">
        <f>"2021014506"</f>
        <v>2021014506</v>
      </c>
    </row>
    <row r="18" s="1" customFormat="true" ht="26" customHeight="true" spans="1:4">
      <c r="A18" s="6" t="str">
        <f>"005"</f>
        <v>005</v>
      </c>
      <c r="B18" s="6" t="s">
        <v>8</v>
      </c>
      <c r="C18" s="6" t="str">
        <f>"时宝琦"</f>
        <v>时宝琦</v>
      </c>
      <c r="D18" s="6" t="str">
        <f>"2021014515"</f>
        <v>2021014515</v>
      </c>
    </row>
    <row r="19" s="1" customFormat="true" ht="26" customHeight="true" spans="1:4">
      <c r="A19" s="6" t="str">
        <f>"006"</f>
        <v>006</v>
      </c>
      <c r="B19" s="6" t="s">
        <v>9</v>
      </c>
      <c r="C19" s="6" t="str">
        <f>"陈靓"</f>
        <v>陈靓</v>
      </c>
      <c r="D19" s="6" t="str">
        <f>"2021014710"</f>
        <v>2021014710</v>
      </c>
    </row>
    <row r="20" s="1" customFormat="true" ht="26" customHeight="true" spans="1:4">
      <c r="A20" s="6" t="str">
        <f>"006"</f>
        <v>006</v>
      </c>
      <c r="B20" s="6" t="s">
        <v>9</v>
      </c>
      <c r="C20" s="6" t="str">
        <f>"谭琪"</f>
        <v>谭琪</v>
      </c>
      <c r="D20" s="6" t="str">
        <f>"2021014629"</f>
        <v>2021014629</v>
      </c>
    </row>
    <row r="21" s="1" customFormat="true" ht="26" customHeight="true" spans="1:4">
      <c r="A21" s="6" t="str">
        <f>"007"</f>
        <v>007</v>
      </c>
      <c r="B21" s="6" t="s">
        <v>10</v>
      </c>
      <c r="C21" s="6" t="str">
        <f>"吴胤霓"</f>
        <v>吴胤霓</v>
      </c>
      <c r="D21" s="6" t="str">
        <f>"2021014717"</f>
        <v>2021014717</v>
      </c>
    </row>
    <row r="22" s="1" customFormat="true" ht="26" customHeight="true" spans="1:4">
      <c r="A22" s="6" t="str">
        <f>"007"</f>
        <v>007</v>
      </c>
      <c r="B22" s="6" t="s">
        <v>10</v>
      </c>
      <c r="C22" s="6" t="str">
        <f>"李丽萍"</f>
        <v>李丽萍</v>
      </c>
      <c r="D22" s="6" t="str">
        <f>"2021014718"</f>
        <v>2021014718</v>
      </c>
    </row>
    <row r="23" s="1" customFormat="true" ht="26" customHeight="true" spans="1:4">
      <c r="A23" s="6" t="str">
        <f>"007"</f>
        <v>007</v>
      </c>
      <c r="B23" s="6" t="s">
        <v>10</v>
      </c>
      <c r="C23" s="6" t="str">
        <f>"舒勇"</f>
        <v>舒勇</v>
      </c>
      <c r="D23" s="6" t="str">
        <f>"2021014720"</f>
        <v>2021014720</v>
      </c>
    </row>
    <row r="24" s="1" customFormat="true" ht="26" customHeight="true" spans="1:4">
      <c r="A24" s="6" t="str">
        <f>"007"</f>
        <v>007</v>
      </c>
      <c r="B24" s="6" t="s">
        <v>10</v>
      </c>
      <c r="C24" s="6" t="str">
        <f>"田密"</f>
        <v>田密</v>
      </c>
      <c r="D24" s="6" t="str">
        <f>"2021014713"</f>
        <v>2021014713</v>
      </c>
    </row>
    <row r="25" s="1" customFormat="true" ht="26" customHeight="true" spans="1:4">
      <c r="A25" s="6" t="str">
        <f t="shared" ref="A25:A28" si="1">"008"</f>
        <v>008</v>
      </c>
      <c r="B25" s="6" t="s">
        <v>11</v>
      </c>
      <c r="C25" s="6" t="str">
        <f>"李纯"</f>
        <v>李纯</v>
      </c>
      <c r="D25" s="6" t="str">
        <f>"2021015016"</f>
        <v>2021015016</v>
      </c>
    </row>
    <row r="26" s="1" customFormat="true" ht="26" customHeight="true" spans="1:4">
      <c r="A26" s="6" t="str">
        <f t="shared" si="1"/>
        <v>008</v>
      </c>
      <c r="B26" s="6" t="s">
        <v>11</v>
      </c>
      <c r="C26" s="6" t="str">
        <f>"赵元元"</f>
        <v>赵元元</v>
      </c>
      <c r="D26" s="6" t="str">
        <f>"2021015003"</f>
        <v>2021015003</v>
      </c>
    </row>
    <row r="27" s="1" customFormat="true" ht="26" customHeight="true" spans="1:4">
      <c r="A27" s="6" t="str">
        <f t="shared" si="1"/>
        <v>008</v>
      </c>
      <c r="B27" s="6" t="s">
        <v>11</v>
      </c>
      <c r="C27" s="6" t="str">
        <f>"熊梦杰"</f>
        <v>熊梦杰</v>
      </c>
      <c r="D27" s="6" t="str">
        <f>"2021015026"</f>
        <v>2021015026</v>
      </c>
    </row>
    <row r="28" s="1" customFormat="true" ht="26" customHeight="true" spans="1:4">
      <c r="A28" s="6" t="str">
        <f t="shared" si="1"/>
        <v>008</v>
      </c>
      <c r="B28" s="6" t="s">
        <v>11</v>
      </c>
      <c r="C28" s="6" t="str">
        <f>"李思琦"</f>
        <v>李思琦</v>
      </c>
      <c r="D28" s="6" t="str">
        <f>"2021015018"</f>
        <v>2021015018</v>
      </c>
    </row>
    <row r="29" s="1" customFormat="true" ht="26" customHeight="true" spans="1:4">
      <c r="A29" s="6" t="str">
        <f>"009"</f>
        <v>009</v>
      </c>
      <c r="B29" s="6" t="s">
        <v>12</v>
      </c>
      <c r="C29" s="6" t="str">
        <f>"曾祥勇"</f>
        <v>曾祥勇</v>
      </c>
      <c r="D29" s="6" t="str">
        <f>"2021010402"</f>
        <v>2021010402</v>
      </c>
    </row>
    <row r="30" s="1" customFormat="true" ht="26" customHeight="true" spans="1:4">
      <c r="A30" s="6" t="str">
        <f>"009"</f>
        <v>009</v>
      </c>
      <c r="B30" s="6" t="s">
        <v>12</v>
      </c>
      <c r="C30" s="6" t="str">
        <f>"姜丽丽"</f>
        <v>姜丽丽</v>
      </c>
      <c r="D30" s="6" t="str">
        <f>"2021010430"</f>
        <v>2021010430</v>
      </c>
    </row>
    <row r="31" s="1" customFormat="true" ht="26" customHeight="true" spans="1:4">
      <c r="A31" s="6" t="str">
        <f>"009"</f>
        <v>009</v>
      </c>
      <c r="B31" s="6" t="s">
        <v>12</v>
      </c>
      <c r="C31" s="6" t="str">
        <f>"雷雨晴"</f>
        <v>雷雨晴</v>
      </c>
      <c r="D31" s="6" t="str">
        <f>"2021010408"</f>
        <v>2021010408</v>
      </c>
    </row>
    <row r="32" s="1" customFormat="true" ht="26" customHeight="true" spans="1:4">
      <c r="A32" s="6" t="str">
        <f>"009"</f>
        <v>009</v>
      </c>
      <c r="B32" s="6" t="s">
        <v>12</v>
      </c>
      <c r="C32" s="6" t="str">
        <f>"曾阁"</f>
        <v>曾阁</v>
      </c>
      <c r="D32" s="6" t="str">
        <f>"2021010218"</f>
        <v>2021010218</v>
      </c>
    </row>
    <row r="33" s="1" customFormat="true" ht="26" customHeight="true" spans="1:4">
      <c r="A33" s="6" t="str">
        <f>"009"</f>
        <v>009</v>
      </c>
      <c r="B33" s="6" t="s">
        <v>12</v>
      </c>
      <c r="C33" s="6" t="str">
        <f>"李金莲"</f>
        <v>李金莲</v>
      </c>
      <c r="D33" s="6" t="str">
        <f>"2021010508"</f>
        <v>2021010508</v>
      </c>
    </row>
    <row r="34" s="1" customFormat="true" ht="26" customHeight="true" spans="1:4">
      <c r="A34" s="6" t="str">
        <f t="shared" ref="A34:A42" si="2">"010"</f>
        <v>010</v>
      </c>
      <c r="B34" s="6" t="s">
        <v>13</v>
      </c>
      <c r="C34" s="6" t="str">
        <f>"朱晨"</f>
        <v>朱晨</v>
      </c>
      <c r="D34" s="6" t="str">
        <f>"2021012403"</f>
        <v>2021012403</v>
      </c>
    </row>
    <row r="35" s="1" customFormat="true" ht="26" customHeight="true" spans="1:4">
      <c r="A35" s="6" t="str">
        <f t="shared" si="2"/>
        <v>010</v>
      </c>
      <c r="B35" s="6" t="s">
        <v>13</v>
      </c>
      <c r="C35" s="6" t="str">
        <f>"黄火锴"</f>
        <v>黄火锴</v>
      </c>
      <c r="D35" s="6" t="str">
        <f>"2021012515"</f>
        <v>2021012515</v>
      </c>
    </row>
    <row r="36" s="1" customFormat="true" ht="26" customHeight="true" spans="1:4">
      <c r="A36" s="6" t="str">
        <f t="shared" si="2"/>
        <v>010</v>
      </c>
      <c r="B36" s="6" t="s">
        <v>13</v>
      </c>
      <c r="C36" s="6" t="str">
        <f>"刘晴香"</f>
        <v>刘晴香</v>
      </c>
      <c r="D36" s="6" t="str">
        <f>"2021012426"</f>
        <v>2021012426</v>
      </c>
    </row>
    <row r="37" s="1" customFormat="true" ht="26" customHeight="true" spans="1:4">
      <c r="A37" s="6" t="str">
        <f t="shared" si="2"/>
        <v>010</v>
      </c>
      <c r="B37" s="6" t="s">
        <v>13</v>
      </c>
      <c r="C37" s="6" t="str">
        <f>"滕敦荣"</f>
        <v>滕敦荣</v>
      </c>
      <c r="D37" s="6" t="str">
        <f>"2021012423"</f>
        <v>2021012423</v>
      </c>
    </row>
    <row r="38" s="1" customFormat="true" ht="26" customHeight="true" spans="1:4">
      <c r="A38" s="6" t="str">
        <f t="shared" si="2"/>
        <v>010</v>
      </c>
      <c r="B38" s="6" t="s">
        <v>13</v>
      </c>
      <c r="C38" s="6" t="str">
        <f>"张奇"</f>
        <v>张奇</v>
      </c>
      <c r="D38" s="6" t="str">
        <f>"2021012503"</f>
        <v>2021012503</v>
      </c>
    </row>
    <row r="39" s="1" customFormat="true" ht="26" customHeight="true" spans="1:4">
      <c r="A39" s="6" t="str">
        <f t="shared" si="2"/>
        <v>010</v>
      </c>
      <c r="B39" s="6" t="s">
        <v>13</v>
      </c>
      <c r="C39" s="6" t="str">
        <f>"张婷"</f>
        <v>张婷</v>
      </c>
      <c r="D39" s="6" t="str">
        <f>"2021012406"</f>
        <v>2021012406</v>
      </c>
    </row>
    <row r="40" s="1" customFormat="true" ht="26" customHeight="true" spans="1:4">
      <c r="A40" s="6" t="str">
        <f t="shared" si="2"/>
        <v>010</v>
      </c>
      <c r="B40" s="6" t="s">
        <v>13</v>
      </c>
      <c r="C40" s="6" t="str">
        <f>"刘藤藤"</f>
        <v>刘藤藤</v>
      </c>
      <c r="D40" s="6" t="str">
        <f>"2021012429"</f>
        <v>2021012429</v>
      </c>
    </row>
    <row r="41" s="1" customFormat="true" ht="26" customHeight="true" spans="1:4">
      <c r="A41" s="6" t="str">
        <f t="shared" si="2"/>
        <v>010</v>
      </c>
      <c r="B41" s="6" t="s">
        <v>13</v>
      </c>
      <c r="C41" s="6" t="str">
        <f>"彭慧琳"</f>
        <v>彭慧琳</v>
      </c>
      <c r="D41" s="6" t="str">
        <f>"2021012323"</f>
        <v>2021012323</v>
      </c>
    </row>
    <row r="42" s="1" customFormat="true" ht="26" customHeight="true" spans="1:4">
      <c r="A42" s="6" t="str">
        <f t="shared" si="2"/>
        <v>010</v>
      </c>
      <c r="B42" s="6" t="s">
        <v>13</v>
      </c>
      <c r="C42" s="6" t="str">
        <f>"张娟"</f>
        <v>张娟</v>
      </c>
      <c r="D42" s="6" t="str">
        <f>"2021012419"</f>
        <v>2021012419</v>
      </c>
    </row>
    <row r="43" s="1" customFormat="true" ht="26" customHeight="true" spans="1:4">
      <c r="A43" s="6" t="str">
        <f>"011"</f>
        <v>011</v>
      </c>
      <c r="B43" s="6" t="s">
        <v>14</v>
      </c>
      <c r="C43" s="6" t="str">
        <f>"唐静怡"</f>
        <v>唐静怡</v>
      </c>
      <c r="D43" s="6" t="str">
        <f>"2021014005"</f>
        <v>2021014005</v>
      </c>
    </row>
    <row r="44" s="1" customFormat="true" ht="26" customHeight="true" spans="1:4">
      <c r="A44" s="6" t="str">
        <f>"011"</f>
        <v>011</v>
      </c>
      <c r="B44" s="6" t="s">
        <v>14</v>
      </c>
      <c r="C44" s="6" t="str">
        <f>"张晓青"</f>
        <v>张晓青</v>
      </c>
      <c r="D44" s="6" t="str">
        <f>"2021013623"</f>
        <v>2021013623</v>
      </c>
    </row>
    <row r="45" s="1" customFormat="true" ht="26" customHeight="true" spans="1:4">
      <c r="A45" s="6" t="str">
        <f>"011"</f>
        <v>011</v>
      </c>
      <c r="B45" s="6" t="s">
        <v>14</v>
      </c>
      <c r="C45" s="6" t="str">
        <f>"滕瑛"</f>
        <v>滕瑛</v>
      </c>
      <c r="D45" s="6" t="str">
        <f>"2021013823"</f>
        <v>2021013823</v>
      </c>
    </row>
    <row r="46" s="1" customFormat="true" ht="26" customHeight="true" spans="1:4">
      <c r="A46" s="6" t="str">
        <f>"011"</f>
        <v>011</v>
      </c>
      <c r="B46" s="6" t="s">
        <v>14</v>
      </c>
      <c r="C46" s="6" t="str">
        <f>"游玉梅"</f>
        <v>游玉梅</v>
      </c>
      <c r="D46" s="6" t="str">
        <f>"2021014118"</f>
        <v>2021014118</v>
      </c>
    </row>
    <row r="47" s="1" customFormat="true" ht="26" customHeight="true" spans="1:4">
      <c r="A47" s="6" t="str">
        <f>"012"</f>
        <v>012</v>
      </c>
      <c r="B47" s="7" t="s">
        <v>15</v>
      </c>
      <c r="C47" s="6" t="str">
        <f>"熊瑶"</f>
        <v>熊瑶</v>
      </c>
      <c r="D47" s="6" t="str">
        <f>"2021014605"</f>
        <v>2021014605</v>
      </c>
    </row>
    <row r="48" s="1" customFormat="true" ht="26" customHeight="true" spans="1:4">
      <c r="A48" s="6" t="str">
        <f>"012"</f>
        <v>012</v>
      </c>
      <c r="B48" s="7" t="s">
        <v>15</v>
      </c>
      <c r="C48" s="6" t="str">
        <f>"杨燕梅"</f>
        <v>杨燕梅</v>
      </c>
      <c r="D48" s="6" t="str">
        <f>"2021014529"</f>
        <v>2021014529</v>
      </c>
    </row>
    <row r="49" s="1" customFormat="true" ht="26" customHeight="true" spans="1:4">
      <c r="A49" s="6" t="str">
        <f>"013"</f>
        <v>013</v>
      </c>
      <c r="B49" s="6" t="s">
        <v>16</v>
      </c>
      <c r="C49" s="6" t="str">
        <f>"沈崇轩"</f>
        <v>沈崇轩</v>
      </c>
      <c r="D49" s="6" t="str">
        <f>"2021014730"</f>
        <v>2021014730</v>
      </c>
    </row>
    <row r="50" s="1" customFormat="true" ht="26" customHeight="true" spans="1:4">
      <c r="A50" s="6" t="str">
        <f>"013"</f>
        <v>013</v>
      </c>
      <c r="B50" s="6" t="s">
        <v>16</v>
      </c>
      <c r="C50" s="6" t="str">
        <f>"林槺"</f>
        <v>林槺</v>
      </c>
      <c r="D50" s="6" t="str">
        <f>"2021014721"</f>
        <v>2021014721</v>
      </c>
    </row>
    <row r="51" s="1" customFormat="true" ht="26" customHeight="true" spans="1:4">
      <c r="A51" s="6" t="str">
        <f>"014"</f>
        <v>014</v>
      </c>
      <c r="B51" s="6" t="s">
        <v>17</v>
      </c>
      <c r="C51" s="6" t="str">
        <f>"黄倩"</f>
        <v>黄倩</v>
      </c>
      <c r="D51" s="6" t="str">
        <f>"2021014830"</f>
        <v>2021014830</v>
      </c>
    </row>
    <row r="52" s="1" customFormat="true" ht="26" customHeight="true" spans="1:4">
      <c r="A52" s="6" t="str">
        <f>"014"</f>
        <v>014</v>
      </c>
      <c r="B52" s="6" t="s">
        <v>17</v>
      </c>
      <c r="C52" s="6" t="str">
        <f>"王丹"</f>
        <v>王丹</v>
      </c>
      <c r="D52" s="6" t="str">
        <f>"2021014909"</f>
        <v>2021014909</v>
      </c>
    </row>
    <row r="53" s="1" customFormat="true" ht="26" customHeight="true" spans="1:4">
      <c r="A53" s="6" t="str">
        <f>"015"</f>
        <v>015</v>
      </c>
      <c r="B53" s="6" t="s">
        <v>18</v>
      </c>
      <c r="C53" s="6" t="str">
        <f>"谢鑫"</f>
        <v>谢鑫</v>
      </c>
      <c r="D53" s="6" t="str">
        <f>"2021020125"</f>
        <v>2021020125</v>
      </c>
    </row>
    <row r="54" s="1" customFormat="true" ht="26" customHeight="true" spans="1:4">
      <c r="A54" s="6" t="str">
        <f>"015"</f>
        <v>015</v>
      </c>
      <c r="B54" s="6" t="s">
        <v>18</v>
      </c>
      <c r="C54" s="6" t="str">
        <f>"谢侠"</f>
        <v>谢侠</v>
      </c>
      <c r="D54" s="6" t="str">
        <f>"2021020217"</f>
        <v>2021020217</v>
      </c>
    </row>
    <row r="55" s="1" customFormat="true" ht="26" customHeight="true" spans="1:4">
      <c r="A55" s="6" t="str">
        <f>"015"</f>
        <v>015</v>
      </c>
      <c r="B55" s="6" t="s">
        <v>18</v>
      </c>
      <c r="C55" s="6" t="str">
        <f>"吴珮溱"</f>
        <v>吴珮溱</v>
      </c>
      <c r="D55" s="6" t="str">
        <f>"2021020120"</f>
        <v>2021020120</v>
      </c>
    </row>
    <row r="56" s="1" customFormat="true" ht="26" customHeight="true" spans="1:4">
      <c r="A56" s="6" t="str">
        <f>"016"</f>
        <v>016</v>
      </c>
      <c r="B56" s="6" t="s">
        <v>19</v>
      </c>
      <c r="C56" s="6" t="str">
        <f>"张建旭"</f>
        <v>张建旭</v>
      </c>
      <c r="D56" s="6" t="str">
        <f>"2021020910"</f>
        <v>2021020910</v>
      </c>
    </row>
    <row r="57" s="1" customFormat="true" ht="26" customHeight="true" spans="1:4">
      <c r="A57" s="6" t="str">
        <f>"016"</f>
        <v>016</v>
      </c>
      <c r="B57" s="6" t="s">
        <v>19</v>
      </c>
      <c r="C57" s="6" t="str">
        <f>"向玉葵"</f>
        <v>向玉葵</v>
      </c>
      <c r="D57" s="6" t="str">
        <f>"2021020907"</f>
        <v>2021020907</v>
      </c>
    </row>
    <row r="58" s="1" customFormat="true" ht="26" customHeight="true" spans="1:4">
      <c r="A58" s="6" t="str">
        <f>"017"</f>
        <v>017</v>
      </c>
      <c r="B58" s="6" t="s">
        <v>20</v>
      </c>
      <c r="C58" s="6" t="str">
        <f>"田依雨"</f>
        <v>田依雨</v>
      </c>
      <c r="D58" s="6" t="str">
        <f>"2021021502"</f>
        <v>2021021502</v>
      </c>
    </row>
    <row r="59" s="1" customFormat="true" ht="26" customHeight="true" spans="1:4">
      <c r="A59" s="6" t="str">
        <f>"017"</f>
        <v>017</v>
      </c>
      <c r="B59" s="6" t="s">
        <v>20</v>
      </c>
      <c r="C59" s="6" t="str">
        <f>"尹雯婷"</f>
        <v>尹雯婷</v>
      </c>
      <c r="D59" s="6" t="str">
        <f>"2021021512"</f>
        <v>2021021512</v>
      </c>
    </row>
    <row r="60" s="1" customFormat="true" ht="26" customHeight="true" spans="1:4">
      <c r="A60" s="6" t="str">
        <f>"017"</f>
        <v>017</v>
      </c>
      <c r="B60" s="6" t="s">
        <v>20</v>
      </c>
      <c r="C60" s="6" t="str">
        <f>"李苏曼"</f>
        <v>李苏曼</v>
      </c>
      <c r="D60" s="6" t="str">
        <f>"2021021401"</f>
        <v>2021021401</v>
      </c>
    </row>
    <row r="61" s="1" customFormat="true" ht="26" customHeight="true" spans="1:4">
      <c r="A61" s="6" t="str">
        <f>"018"</f>
        <v>018</v>
      </c>
      <c r="B61" s="6" t="s">
        <v>21</v>
      </c>
      <c r="C61" s="6" t="str">
        <f>"刘丹虹"</f>
        <v>刘丹虹</v>
      </c>
      <c r="D61" s="6" t="str">
        <f>"2021021824"</f>
        <v>2021021824</v>
      </c>
    </row>
    <row r="62" s="1" customFormat="true" ht="26" customHeight="true" spans="1:4">
      <c r="A62" s="6" t="str">
        <f>"018"</f>
        <v>018</v>
      </c>
      <c r="B62" s="6" t="s">
        <v>21</v>
      </c>
      <c r="C62" s="6" t="str">
        <f>"廖美君"</f>
        <v>廖美君</v>
      </c>
      <c r="D62" s="6" t="str">
        <f>"2021021903"</f>
        <v>2021021903</v>
      </c>
    </row>
    <row r="63" s="1" customFormat="true" ht="26" customHeight="true" spans="1:4">
      <c r="A63" s="6" t="str">
        <f>"019"</f>
        <v>019</v>
      </c>
      <c r="B63" s="6" t="s">
        <v>22</v>
      </c>
      <c r="C63" s="6" t="str">
        <f>"肖莼"</f>
        <v>肖莼</v>
      </c>
      <c r="D63" s="6" t="str">
        <f>"2021022609"</f>
        <v>2021022609</v>
      </c>
    </row>
    <row r="64" s="1" customFormat="true" ht="26" customHeight="true" spans="1:4">
      <c r="A64" s="6" t="str">
        <f>"019"</f>
        <v>019</v>
      </c>
      <c r="B64" s="6" t="s">
        <v>22</v>
      </c>
      <c r="C64" s="6" t="str">
        <f>"陈江"</f>
        <v>陈江</v>
      </c>
      <c r="D64" s="6" t="str">
        <f>"2021022702"</f>
        <v>2021022702</v>
      </c>
    </row>
    <row r="65" s="1" customFormat="true" ht="26" customHeight="true" spans="1:4">
      <c r="A65" s="6" t="str">
        <f t="shared" ref="A65:A70" si="3">"020"</f>
        <v>020</v>
      </c>
      <c r="B65" s="6" t="s">
        <v>23</v>
      </c>
      <c r="C65" s="6" t="str">
        <f>"罗丹"</f>
        <v>罗丹</v>
      </c>
      <c r="D65" s="6" t="str">
        <f>"2021023926"</f>
        <v>2021023926</v>
      </c>
    </row>
    <row r="66" s="1" customFormat="true" ht="26" customHeight="true" spans="1:4">
      <c r="A66" s="6" t="str">
        <f t="shared" si="3"/>
        <v>020</v>
      </c>
      <c r="B66" s="6" t="s">
        <v>23</v>
      </c>
      <c r="C66" s="6" t="str">
        <f>"李光珍"</f>
        <v>李光珍</v>
      </c>
      <c r="D66" s="6" t="str">
        <f>"2021023716"</f>
        <v>2021023716</v>
      </c>
    </row>
    <row r="67" s="1" customFormat="true" ht="26" customHeight="true" spans="1:4">
      <c r="A67" s="6" t="str">
        <f t="shared" si="3"/>
        <v>020</v>
      </c>
      <c r="B67" s="6" t="s">
        <v>23</v>
      </c>
      <c r="C67" s="6" t="str">
        <f>"舒小亚"</f>
        <v>舒小亚</v>
      </c>
      <c r="D67" s="6" t="str">
        <f>"2021023624"</f>
        <v>2021023624</v>
      </c>
    </row>
    <row r="68" s="1" customFormat="true" ht="26" customHeight="true" spans="1:4">
      <c r="A68" s="6" t="str">
        <f t="shared" si="3"/>
        <v>020</v>
      </c>
      <c r="B68" s="6" t="s">
        <v>23</v>
      </c>
      <c r="C68" s="6" t="str">
        <f>"龙樟灵"</f>
        <v>龙樟灵</v>
      </c>
      <c r="D68" s="6" t="str">
        <f>"2021023610"</f>
        <v>2021023610</v>
      </c>
    </row>
    <row r="69" s="1" customFormat="true" ht="26" customHeight="true" spans="1:4">
      <c r="A69" s="6" t="str">
        <f t="shared" si="3"/>
        <v>020</v>
      </c>
      <c r="B69" s="6" t="s">
        <v>23</v>
      </c>
      <c r="C69" s="6" t="str">
        <f>"王丽香"</f>
        <v>王丽香</v>
      </c>
      <c r="D69" s="6" t="str">
        <f>"2021023710"</f>
        <v>2021023710</v>
      </c>
    </row>
    <row r="70" s="1" customFormat="true" ht="26" customHeight="true" spans="1:4">
      <c r="A70" s="6" t="str">
        <f t="shared" si="3"/>
        <v>020</v>
      </c>
      <c r="B70" s="6" t="s">
        <v>23</v>
      </c>
      <c r="C70" s="6" t="str">
        <f>"何美元"</f>
        <v>何美元</v>
      </c>
      <c r="D70" s="6" t="str">
        <f>"2021023603"</f>
        <v>2021023603</v>
      </c>
    </row>
    <row r="71" s="1" customFormat="true" ht="26" customHeight="true" spans="1:4">
      <c r="A71" s="6" t="str">
        <f t="shared" ref="A71:A82" si="4">"021"</f>
        <v>021</v>
      </c>
      <c r="B71" s="6" t="s">
        <v>24</v>
      </c>
      <c r="C71" s="6" t="str">
        <f>"孙玉莹"</f>
        <v>孙玉莹</v>
      </c>
      <c r="D71" s="6" t="str">
        <f>"2021011722"</f>
        <v>2021011722</v>
      </c>
    </row>
    <row r="72" s="1" customFormat="true" ht="26" customHeight="true" spans="1:4">
      <c r="A72" s="6" t="str">
        <f t="shared" si="4"/>
        <v>021</v>
      </c>
      <c r="B72" s="6" t="s">
        <v>24</v>
      </c>
      <c r="C72" s="6" t="str">
        <f>"谭旭佟"</f>
        <v>谭旭佟</v>
      </c>
      <c r="D72" s="6" t="str">
        <f>"2021012305"</f>
        <v>2021012305</v>
      </c>
    </row>
    <row r="73" s="1" customFormat="true" ht="26" customHeight="true" spans="1:4">
      <c r="A73" s="6" t="str">
        <f t="shared" si="4"/>
        <v>021</v>
      </c>
      <c r="B73" s="6" t="s">
        <v>24</v>
      </c>
      <c r="C73" s="6" t="str">
        <f>"向玉翠"</f>
        <v>向玉翠</v>
      </c>
      <c r="D73" s="6" t="str">
        <f>"2021011508"</f>
        <v>2021011508</v>
      </c>
    </row>
    <row r="74" s="1" customFormat="true" ht="26" customHeight="true" spans="1:4">
      <c r="A74" s="6" t="str">
        <f t="shared" si="4"/>
        <v>021</v>
      </c>
      <c r="B74" s="6" t="s">
        <v>24</v>
      </c>
      <c r="C74" s="6" t="str">
        <f>"唐凤娟"</f>
        <v>唐凤娟</v>
      </c>
      <c r="D74" s="6" t="str">
        <f>"2021011104"</f>
        <v>2021011104</v>
      </c>
    </row>
    <row r="75" s="1" customFormat="true" ht="26" customHeight="true" spans="1:4">
      <c r="A75" s="6" t="str">
        <f t="shared" si="4"/>
        <v>021</v>
      </c>
      <c r="B75" s="6" t="s">
        <v>24</v>
      </c>
      <c r="C75" s="6" t="str">
        <f>"李爱萍"</f>
        <v>李爱萍</v>
      </c>
      <c r="D75" s="6" t="str">
        <f>"2021011420"</f>
        <v>2021011420</v>
      </c>
    </row>
    <row r="76" s="1" customFormat="true" ht="26" customHeight="true" spans="1:4">
      <c r="A76" s="6" t="str">
        <f t="shared" si="4"/>
        <v>021</v>
      </c>
      <c r="B76" s="6" t="s">
        <v>24</v>
      </c>
      <c r="C76" s="6" t="str">
        <f>"贺婧娴"</f>
        <v>贺婧娴</v>
      </c>
      <c r="D76" s="6" t="str">
        <f>"2021012129"</f>
        <v>2021012129</v>
      </c>
    </row>
    <row r="77" s="1" customFormat="true" ht="26" customHeight="true" spans="1:4">
      <c r="A77" s="6" t="str">
        <f t="shared" si="4"/>
        <v>021</v>
      </c>
      <c r="B77" s="6" t="s">
        <v>24</v>
      </c>
      <c r="C77" s="6" t="str">
        <f>"阳华顺"</f>
        <v>阳华顺</v>
      </c>
      <c r="D77" s="6" t="str">
        <f>"2021012302"</f>
        <v>2021012302</v>
      </c>
    </row>
    <row r="78" s="1" customFormat="true" ht="26" customHeight="true" spans="1:4">
      <c r="A78" s="6" t="str">
        <f t="shared" si="4"/>
        <v>021</v>
      </c>
      <c r="B78" s="6" t="s">
        <v>24</v>
      </c>
      <c r="C78" s="6" t="str">
        <f>"王英"</f>
        <v>王英</v>
      </c>
      <c r="D78" s="6" t="str">
        <f>"2021010725"</f>
        <v>2021010725</v>
      </c>
    </row>
    <row r="79" s="1" customFormat="true" ht="26" customHeight="true" spans="1:4">
      <c r="A79" s="6" t="str">
        <f t="shared" si="4"/>
        <v>021</v>
      </c>
      <c r="B79" s="6" t="s">
        <v>24</v>
      </c>
      <c r="C79" s="6" t="str">
        <f>"文熹"</f>
        <v>文熹</v>
      </c>
      <c r="D79" s="6" t="str">
        <f>"2021011428"</f>
        <v>2021011428</v>
      </c>
    </row>
    <row r="80" s="1" customFormat="true" ht="26" customHeight="true" spans="1:4">
      <c r="A80" s="6" t="str">
        <f t="shared" si="4"/>
        <v>021</v>
      </c>
      <c r="B80" s="6" t="s">
        <v>24</v>
      </c>
      <c r="C80" s="6" t="str">
        <f>"丁玫琳"</f>
        <v>丁玫琳</v>
      </c>
      <c r="D80" s="6" t="str">
        <f>"2021011826"</f>
        <v>2021011826</v>
      </c>
    </row>
    <row r="81" s="1" customFormat="true" ht="26" customHeight="true" spans="1:4">
      <c r="A81" s="6" t="str">
        <f t="shared" si="4"/>
        <v>021</v>
      </c>
      <c r="B81" s="6" t="s">
        <v>24</v>
      </c>
      <c r="C81" s="6" t="str">
        <f>"杨秋月"</f>
        <v>杨秋月</v>
      </c>
      <c r="D81" s="6" t="str">
        <f>"2021010519"</f>
        <v>2021010519</v>
      </c>
    </row>
    <row r="82" s="1" customFormat="true" ht="26" customHeight="true" spans="1:4">
      <c r="A82" s="6" t="str">
        <f t="shared" si="4"/>
        <v>021</v>
      </c>
      <c r="B82" s="6" t="s">
        <v>24</v>
      </c>
      <c r="C82" s="6" t="str">
        <f>"陈瑶"</f>
        <v>陈瑶</v>
      </c>
      <c r="D82" s="6" t="str">
        <f>"2021012219"</f>
        <v>2021012219</v>
      </c>
    </row>
    <row r="83" s="1" customFormat="true" ht="26" customHeight="true" spans="1:4">
      <c r="A83" s="6" t="str">
        <f t="shared" ref="A83:A132" si="5">"021"</f>
        <v>021</v>
      </c>
      <c r="B83" s="6" t="s">
        <v>24</v>
      </c>
      <c r="C83" s="6" t="str">
        <f>"刘群"</f>
        <v>刘群</v>
      </c>
      <c r="D83" s="6" t="str">
        <f>"2021011520"</f>
        <v>2021011520</v>
      </c>
    </row>
    <row r="84" s="1" customFormat="true" ht="26" customHeight="true" spans="1:4">
      <c r="A84" s="6" t="str">
        <f t="shared" si="5"/>
        <v>021</v>
      </c>
      <c r="B84" s="6" t="s">
        <v>24</v>
      </c>
      <c r="C84" s="6" t="str">
        <f>"向丽华"</f>
        <v>向丽华</v>
      </c>
      <c r="D84" s="6" t="str">
        <f>"2021011311"</f>
        <v>2021011311</v>
      </c>
    </row>
    <row r="85" s="1" customFormat="true" ht="26" customHeight="true" spans="1:4">
      <c r="A85" s="6" t="str">
        <f t="shared" si="5"/>
        <v>021</v>
      </c>
      <c r="B85" s="6" t="s">
        <v>24</v>
      </c>
      <c r="C85" s="6" t="str">
        <f>"熊飓"</f>
        <v>熊飓</v>
      </c>
      <c r="D85" s="6" t="str">
        <f>"2021011212"</f>
        <v>2021011212</v>
      </c>
    </row>
    <row r="86" s="1" customFormat="true" ht="26" customHeight="true" spans="1:4">
      <c r="A86" s="6" t="str">
        <f t="shared" si="5"/>
        <v>021</v>
      </c>
      <c r="B86" s="6" t="s">
        <v>24</v>
      </c>
      <c r="C86" s="6" t="str">
        <f>"夏璐"</f>
        <v>夏璐</v>
      </c>
      <c r="D86" s="6" t="str">
        <f>"2021012309"</f>
        <v>2021012309</v>
      </c>
    </row>
    <row r="87" s="1" customFormat="true" ht="26" customHeight="true" spans="1:4">
      <c r="A87" s="6" t="str">
        <f t="shared" si="5"/>
        <v>021</v>
      </c>
      <c r="B87" s="6" t="s">
        <v>24</v>
      </c>
      <c r="C87" s="6" t="str">
        <f>"田婷"</f>
        <v>田婷</v>
      </c>
      <c r="D87" s="6" t="str">
        <f>"2021011915"</f>
        <v>2021011915</v>
      </c>
    </row>
    <row r="88" s="1" customFormat="true" ht="26" customHeight="true" spans="1:4">
      <c r="A88" s="6" t="str">
        <f t="shared" si="5"/>
        <v>021</v>
      </c>
      <c r="B88" s="6" t="s">
        <v>24</v>
      </c>
      <c r="C88" s="6" t="str">
        <f>"杜敏菁"</f>
        <v>杜敏菁</v>
      </c>
      <c r="D88" s="6" t="str">
        <f>"2021010826"</f>
        <v>2021010826</v>
      </c>
    </row>
    <row r="89" s="1" customFormat="true" ht="26" customHeight="true" spans="1:4">
      <c r="A89" s="6" t="str">
        <f t="shared" si="5"/>
        <v>021</v>
      </c>
      <c r="B89" s="6" t="s">
        <v>24</v>
      </c>
      <c r="C89" s="6" t="str">
        <f>"姚水霞"</f>
        <v>姚水霞</v>
      </c>
      <c r="D89" s="6" t="str">
        <f>"2021011404"</f>
        <v>2021011404</v>
      </c>
    </row>
    <row r="90" s="1" customFormat="true" ht="26" customHeight="true" spans="1:4">
      <c r="A90" s="6" t="str">
        <f t="shared" si="5"/>
        <v>021</v>
      </c>
      <c r="B90" s="6" t="s">
        <v>24</v>
      </c>
      <c r="C90" s="6" t="str">
        <f>"龙莉"</f>
        <v>龙莉</v>
      </c>
      <c r="D90" s="6" t="str">
        <f>"2021011318"</f>
        <v>2021011318</v>
      </c>
    </row>
    <row r="91" s="1" customFormat="true" ht="26" customHeight="true" spans="1:4">
      <c r="A91" s="6" t="str">
        <f t="shared" si="5"/>
        <v>021</v>
      </c>
      <c r="B91" s="6" t="s">
        <v>24</v>
      </c>
      <c r="C91" s="6" t="str">
        <f>"杨露"</f>
        <v>杨露</v>
      </c>
      <c r="D91" s="6" t="str">
        <f>"2021011804"</f>
        <v>2021011804</v>
      </c>
    </row>
    <row r="92" s="1" customFormat="true" ht="26" customHeight="true" spans="1:4">
      <c r="A92" s="6" t="str">
        <f t="shared" si="5"/>
        <v>021</v>
      </c>
      <c r="B92" s="6" t="s">
        <v>24</v>
      </c>
      <c r="C92" s="6" t="str">
        <f>"姚燕平"</f>
        <v>姚燕平</v>
      </c>
      <c r="D92" s="6" t="str">
        <f>"2021011016"</f>
        <v>2021011016</v>
      </c>
    </row>
    <row r="93" s="1" customFormat="true" ht="26" customHeight="true" spans="1:4">
      <c r="A93" s="6" t="str">
        <f t="shared" si="5"/>
        <v>021</v>
      </c>
      <c r="B93" s="6" t="s">
        <v>24</v>
      </c>
      <c r="C93" s="6" t="str">
        <f>"舒婷"</f>
        <v>舒婷</v>
      </c>
      <c r="D93" s="6" t="str">
        <f>"2021012204"</f>
        <v>2021012204</v>
      </c>
    </row>
    <row r="94" s="1" customFormat="true" ht="26" customHeight="true" spans="1:4">
      <c r="A94" s="6" t="str">
        <f t="shared" si="5"/>
        <v>021</v>
      </c>
      <c r="B94" s="6" t="s">
        <v>24</v>
      </c>
      <c r="C94" s="6" t="str">
        <f>"李莹莹"</f>
        <v>李莹莹</v>
      </c>
      <c r="D94" s="6" t="str">
        <f>"2021012002"</f>
        <v>2021012002</v>
      </c>
    </row>
    <row r="95" s="1" customFormat="true" ht="26" customHeight="true" spans="1:4">
      <c r="A95" s="6" t="str">
        <f t="shared" si="5"/>
        <v>021</v>
      </c>
      <c r="B95" s="6" t="s">
        <v>24</v>
      </c>
      <c r="C95" s="6" t="str">
        <f>"马英琪"</f>
        <v>马英琪</v>
      </c>
      <c r="D95" s="6" t="str">
        <f>"2021012113"</f>
        <v>2021012113</v>
      </c>
    </row>
    <row r="96" s="1" customFormat="true" ht="26" customHeight="true" spans="1:4">
      <c r="A96" s="6" t="str">
        <f t="shared" si="5"/>
        <v>021</v>
      </c>
      <c r="B96" s="6" t="s">
        <v>24</v>
      </c>
      <c r="C96" s="6" t="str">
        <f>"杜雅洁"</f>
        <v>杜雅洁</v>
      </c>
      <c r="D96" s="6" t="str">
        <f>"2021012118"</f>
        <v>2021012118</v>
      </c>
    </row>
    <row r="97" s="1" customFormat="true" ht="26" customHeight="true" spans="1:4">
      <c r="A97" s="6" t="str">
        <f t="shared" si="5"/>
        <v>021</v>
      </c>
      <c r="B97" s="6" t="s">
        <v>24</v>
      </c>
      <c r="C97" s="6" t="str">
        <f>"奠柳菁"</f>
        <v>奠柳菁</v>
      </c>
      <c r="D97" s="6" t="str">
        <f>"2021010906"</f>
        <v>2021010906</v>
      </c>
    </row>
    <row r="98" s="1" customFormat="true" ht="26" customHeight="true" spans="1:4">
      <c r="A98" s="6" t="str">
        <f t="shared" si="5"/>
        <v>021</v>
      </c>
      <c r="B98" s="6" t="s">
        <v>24</v>
      </c>
      <c r="C98" s="6" t="str">
        <f>"张林枝"</f>
        <v>张林枝</v>
      </c>
      <c r="D98" s="6" t="str">
        <f>"2021011515"</f>
        <v>2021011515</v>
      </c>
    </row>
    <row r="99" s="1" customFormat="true" ht="26" customHeight="true" spans="1:4">
      <c r="A99" s="6" t="str">
        <f t="shared" si="5"/>
        <v>021</v>
      </c>
      <c r="B99" s="6" t="s">
        <v>24</v>
      </c>
      <c r="C99" s="6" t="str">
        <f>"李琼"</f>
        <v>李琼</v>
      </c>
      <c r="D99" s="6" t="str">
        <f>"2021011325"</f>
        <v>2021011325</v>
      </c>
    </row>
    <row r="100" s="1" customFormat="true" ht="26" customHeight="true" spans="1:4">
      <c r="A100" s="6" t="str">
        <f t="shared" si="5"/>
        <v>021</v>
      </c>
      <c r="B100" s="6" t="s">
        <v>24</v>
      </c>
      <c r="C100" s="6" t="str">
        <f>"张一"</f>
        <v>张一</v>
      </c>
      <c r="D100" s="6" t="str">
        <f>"2021010713"</f>
        <v>2021010713</v>
      </c>
    </row>
    <row r="101" s="1" customFormat="true" ht="26" customHeight="true" spans="1:4">
      <c r="A101" s="6" t="str">
        <f t="shared" si="5"/>
        <v>021</v>
      </c>
      <c r="B101" s="6" t="s">
        <v>24</v>
      </c>
      <c r="C101" s="6" t="str">
        <f>"赵娜"</f>
        <v>赵娜</v>
      </c>
      <c r="D101" s="6" t="str">
        <f>"2021010928"</f>
        <v>2021010928</v>
      </c>
    </row>
    <row r="102" s="1" customFormat="true" ht="26" customHeight="true" spans="1:4">
      <c r="A102" s="6" t="str">
        <f t="shared" si="5"/>
        <v>021</v>
      </c>
      <c r="B102" s="6" t="s">
        <v>24</v>
      </c>
      <c r="C102" s="6" t="str">
        <f>"吴淑嫔"</f>
        <v>吴淑嫔</v>
      </c>
      <c r="D102" s="6" t="str">
        <f>"2021012007"</f>
        <v>2021012007</v>
      </c>
    </row>
    <row r="103" s="1" customFormat="true" ht="26" customHeight="true" spans="1:4">
      <c r="A103" s="6" t="str">
        <f t="shared" si="5"/>
        <v>021</v>
      </c>
      <c r="B103" s="6" t="s">
        <v>24</v>
      </c>
      <c r="C103" s="6" t="str">
        <f>"冯凯"</f>
        <v>冯凯</v>
      </c>
      <c r="D103" s="6" t="str">
        <f>"2021011525"</f>
        <v>2021011525</v>
      </c>
    </row>
    <row r="104" s="1" customFormat="true" ht="26" customHeight="true" spans="1:4">
      <c r="A104" s="6" t="str">
        <f t="shared" si="5"/>
        <v>021</v>
      </c>
      <c r="B104" s="6" t="s">
        <v>24</v>
      </c>
      <c r="C104" s="6" t="str">
        <f>"林红霞"</f>
        <v>林红霞</v>
      </c>
      <c r="D104" s="6" t="str">
        <f>"2021011218"</f>
        <v>2021011218</v>
      </c>
    </row>
    <row r="105" s="1" customFormat="true" ht="26" customHeight="true" spans="1:4">
      <c r="A105" s="6" t="str">
        <f t="shared" si="5"/>
        <v>021</v>
      </c>
      <c r="B105" s="6" t="s">
        <v>24</v>
      </c>
      <c r="C105" s="6" t="str">
        <f>"彭琪"</f>
        <v>彭琪</v>
      </c>
      <c r="D105" s="6" t="str">
        <f>"2021012301"</f>
        <v>2021012301</v>
      </c>
    </row>
    <row r="106" s="1" customFormat="true" ht="26" customHeight="true" spans="1:4">
      <c r="A106" s="6" t="str">
        <f t="shared" ref="A106:A122" si="6">"022"</f>
        <v>022</v>
      </c>
      <c r="B106" s="6" t="s">
        <v>25</v>
      </c>
      <c r="C106" s="6" t="str">
        <f>"刘丽花"</f>
        <v>刘丽花</v>
      </c>
      <c r="D106" s="6" t="str">
        <f>"2021012702"</f>
        <v>2021012702</v>
      </c>
    </row>
    <row r="107" s="1" customFormat="true" ht="26" customHeight="true" spans="1:4">
      <c r="A107" s="6" t="str">
        <f t="shared" si="6"/>
        <v>022</v>
      </c>
      <c r="B107" s="6" t="s">
        <v>25</v>
      </c>
      <c r="C107" s="6" t="str">
        <f>"张雪波"</f>
        <v>张雪波</v>
      </c>
      <c r="D107" s="6" t="str">
        <f>"2021012620"</f>
        <v>2021012620</v>
      </c>
    </row>
    <row r="108" s="1" customFormat="true" ht="26" customHeight="true" spans="1:4">
      <c r="A108" s="6" t="str">
        <f t="shared" si="6"/>
        <v>022</v>
      </c>
      <c r="B108" s="6" t="s">
        <v>25</v>
      </c>
      <c r="C108" s="6" t="str">
        <f>"韩嫣"</f>
        <v>韩嫣</v>
      </c>
      <c r="D108" s="6" t="str">
        <f>"2021012616"</f>
        <v>2021012616</v>
      </c>
    </row>
    <row r="109" s="1" customFormat="true" ht="26" customHeight="true" spans="1:4">
      <c r="A109" s="6" t="str">
        <f t="shared" si="6"/>
        <v>022</v>
      </c>
      <c r="B109" s="6" t="s">
        <v>25</v>
      </c>
      <c r="C109" s="6" t="str">
        <f>"张一"</f>
        <v>张一</v>
      </c>
      <c r="D109" s="6" t="str">
        <f>"2021013228"</f>
        <v>2021013228</v>
      </c>
    </row>
    <row r="110" s="1" customFormat="true" ht="26" customHeight="true" spans="1:4">
      <c r="A110" s="6" t="str">
        <f t="shared" si="6"/>
        <v>022</v>
      </c>
      <c r="B110" s="6" t="s">
        <v>25</v>
      </c>
      <c r="C110" s="6" t="str">
        <f>"唐薇"</f>
        <v>唐薇</v>
      </c>
      <c r="D110" s="6" t="str">
        <f>"2021012604"</f>
        <v>2021012604</v>
      </c>
    </row>
    <row r="111" s="1" customFormat="true" ht="26" customHeight="true" spans="1:4">
      <c r="A111" s="6" t="str">
        <f t="shared" si="6"/>
        <v>022</v>
      </c>
      <c r="B111" s="6" t="s">
        <v>25</v>
      </c>
      <c r="C111" s="6" t="str">
        <f>"赵艺琳"</f>
        <v>赵艺琳</v>
      </c>
      <c r="D111" s="6" t="str">
        <f>"2021013007"</f>
        <v>2021013007</v>
      </c>
    </row>
    <row r="112" s="1" customFormat="true" ht="26" customHeight="true" spans="1:4">
      <c r="A112" s="6" t="str">
        <f t="shared" si="6"/>
        <v>022</v>
      </c>
      <c r="B112" s="6" t="s">
        <v>25</v>
      </c>
      <c r="C112" s="6" t="str">
        <f>"万欣"</f>
        <v>万欣</v>
      </c>
      <c r="D112" s="6" t="str">
        <f>"2021013206"</f>
        <v>2021013206</v>
      </c>
    </row>
    <row r="113" s="1" customFormat="true" ht="26" customHeight="true" spans="1:4">
      <c r="A113" s="6" t="str">
        <f t="shared" si="6"/>
        <v>022</v>
      </c>
      <c r="B113" s="6" t="s">
        <v>25</v>
      </c>
      <c r="C113" s="6" t="str">
        <f>"李洋"</f>
        <v>李洋</v>
      </c>
      <c r="D113" s="6" t="str">
        <f>"2021013317"</f>
        <v>2021013317</v>
      </c>
    </row>
    <row r="114" s="1" customFormat="true" ht="26" customHeight="true" spans="1:4">
      <c r="A114" s="6" t="str">
        <f t="shared" si="6"/>
        <v>022</v>
      </c>
      <c r="B114" s="6" t="s">
        <v>25</v>
      </c>
      <c r="C114" s="6" t="str">
        <f>"王素珍"</f>
        <v>王素珍</v>
      </c>
      <c r="D114" s="6" t="str">
        <f>"2021012705"</f>
        <v>2021012705</v>
      </c>
    </row>
    <row r="115" s="1" customFormat="true" ht="26" customHeight="true" spans="1:4">
      <c r="A115" s="6" t="str">
        <f t="shared" si="6"/>
        <v>022</v>
      </c>
      <c r="B115" s="6" t="s">
        <v>25</v>
      </c>
      <c r="C115" s="6" t="str">
        <f>"刘雨"</f>
        <v>刘雨</v>
      </c>
      <c r="D115" s="6" t="str">
        <f>"2021012630"</f>
        <v>2021012630</v>
      </c>
    </row>
    <row r="116" s="1" customFormat="true" ht="26" customHeight="true" spans="1:4">
      <c r="A116" s="6" t="str">
        <f t="shared" si="6"/>
        <v>022</v>
      </c>
      <c r="B116" s="6" t="s">
        <v>25</v>
      </c>
      <c r="C116" s="6" t="str">
        <f>"孙壁霞"</f>
        <v>孙壁霞</v>
      </c>
      <c r="D116" s="6" t="str">
        <f>"2021013001"</f>
        <v>2021013001</v>
      </c>
    </row>
    <row r="117" s="1" customFormat="true" ht="26" customHeight="true" spans="1:4">
      <c r="A117" s="6" t="str">
        <f t="shared" si="6"/>
        <v>022</v>
      </c>
      <c r="B117" s="6" t="s">
        <v>25</v>
      </c>
      <c r="C117" s="6" t="str">
        <f>"包雪利"</f>
        <v>包雪利</v>
      </c>
      <c r="D117" s="6" t="str">
        <f>"2021012725"</f>
        <v>2021012725</v>
      </c>
    </row>
    <row r="118" s="1" customFormat="true" ht="26" customHeight="true" spans="1:4">
      <c r="A118" s="6" t="str">
        <f t="shared" si="6"/>
        <v>022</v>
      </c>
      <c r="B118" s="6" t="s">
        <v>25</v>
      </c>
      <c r="C118" s="6" t="str">
        <f>"黄华"</f>
        <v>黄华</v>
      </c>
      <c r="D118" s="6" t="str">
        <f>"2021013022"</f>
        <v>2021013022</v>
      </c>
    </row>
    <row r="119" s="1" customFormat="true" ht="26" customHeight="true" spans="1:4">
      <c r="A119" s="6" t="str">
        <f t="shared" si="6"/>
        <v>022</v>
      </c>
      <c r="B119" s="6" t="s">
        <v>25</v>
      </c>
      <c r="C119" s="6" t="str">
        <f>"彭佳辉"</f>
        <v>彭佳辉</v>
      </c>
      <c r="D119" s="6" t="str">
        <f>"2021012819"</f>
        <v>2021012819</v>
      </c>
    </row>
    <row r="120" s="1" customFormat="true" ht="26" customHeight="true" spans="1:4">
      <c r="A120" s="6" t="str">
        <f t="shared" si="6"/>
        <v>022</v>
      </c>
      <c r="B120" s="6" t="s">
        <v>25</v>
      </c>
      <c r="C120" s="6" t="str">
        <f>"游雅淇"</f>
        <v>游雅淇</v>
      </c>
      <c r="D120" s="6" t="str">
        <f>"2021012916"</f>
        <v>2021012916</v>
      </c>
    </row>
    <row r="121" s="1" customFormat="true" ht="26" customHeight="true" spans="1:4">
      <c r="A121" s="6" t="str">
        <f t="shared" si="6"/>
        <v>022</v>
      </c>
      <c r="B121" s="6" t="s">
        <v>25</v>
      </c>
      <c r="C121" s="6" t="str">
        <f>"张燕"</f>
        <v>张燕</v>
      </c>
      <c r="D121" s="6" t="str">
        <f>"2021013021"</f>
        <v>2021013021</v>
      </c>
    </row>
    <row r="122" s="1" customFormat="true" ht="26" customHeight="true" spans="1:4">
      <c r="A122" s="6" t="str">
        <f>"023"</f>
        <v>023</v>
      </c>
      <c r="B122" s="6" t="s">
        <v>26</v>
      </c>
      <c r="C122" s="6" t="str">
        <f>"李艺"</f>
        <v>李艺</v>
      </c>
      <c r="D122" s="6" t="str">
        <f>"2021014326"</f>
        <v>2021014326</v>
      </c>
    </row>
    <row r="123" s="1" customFormat="true" ht="26" customHeight="true" spans="1:4">
      <c r="A123" s="6" t="str">
        <f>"023"</f>
        <v>023</v>
      </c>
      <c r="B123" s="6" t="s">
        <v>26</v>
      </c>
      <c r="C123" s="6" t="str">
        <f>"唐蜜"</f>
        <v>唐蜜</v>
      </c>
      <c r="D123" s="6" t="str">
        <f>"2021014501"</f>
        <v>2021014501</v>
      </c>
    </row>
    <row r="124" s="1" customFormat="true" ht="26" customHeight="true" spans="1:4">
      <c r="A124" s="6" t="str">
        <f>"024"</f>
        <v>024</v>
      </c>
      <c r="B124" s="6" t="s">
        <v>27</v>
      </c>
      <c r="C124" s="6" t="str">
        <f>"唐瑜琦"</f>
        <v>唐瑜琦</v>
      </c>
      <c r="D124" s="6" t="str">
        <f>"2021014622"</f>
        <v>2021014622</v>
      </c>
    </row>
    <row r="125" s="1" customFormat="true" ht="26" customHeight="true" spans="1:4">
      <c r="A125" s="6" t="str">
        <f>"024"</f>
        <v>024</v>
      </c>
      <c r="B125" s="6" t="s">
        <v>27</v>
      </c>
      <c r="C125" s="6" t="str">
        <f>"杨丽"</f>
        <v>杨丽</v>
      </c>
      <c r="D125" s="6" t="str">
        <f>"2021014607"</f>
        <v>2021014607</v>
      </c>
    </row>
    <row r="126" s="1" customFormat="true" ht="26" customHeight="true" spans="1:4">
      <c r="A126" s="6" t="str">
        <f>"024"</f>
        <v>024</v>
      </c>
      <c r="B126" s="6" t="s">
        <v>27</v>
      </c>
      <c r="C126" s="6" t="str">
        <f>"陈美凤"</f>
        <v>陈美凤</v>
      </c>
      <c r="D126" s="6" t="str">
        <f>"2021014623"</f>
        <v>2021014623</v>
      </c>
    </row>
    <row r="127" s="1" customFormat="true" ht="26" customHeight="true" spans="1:4">
      <c r="A127" s="6" t="str">
        <f>"024"</f>
        <v>024</v>
      </c>
      <c r="B127" s="6" t="s">
        <v>27</v>
      </c>
      <c r="C127" s="6" t="str">
        <f>"何艳丽"</f>
        <v>何艳丽</v>
      </c>
      <c r="D127" s="6" t="str">
        <f>"2021014615"</f>
        <v>2021014615</v>
      </c>
    </row>
    <row r="128" s="1" customFormat="true" ht="26" customHeight="true" spans="1:4">
      <c r="A128" s="6" t="str">
        <f t="shared" ref="A128:A135" si="7">"025"</f>
        <v>025</v>
      </c>
      <c r="B128" s="6" t="s">
        <v>28</v>
      </c>
      <c r="C128" s="6" t="str">
        <f>"蔡媛媛"</f>
        <v>蔡媛媛</v>
      </c>
      <c r="D128" s="6" t="str">
        <f>"2021015105"</f>
        <v>2021015105</v>
      </c>
    </row>
    <row r="129" s="1" customFormat="true" ht="26" customHeight="true" spans="1:4">
      <c r="A129" s="6" t="str">
        <f t="shared" si="7"/>
        <v>025</v>
      </c>
      <c r="B129" s="6" t="s">
        <v>28</v>
      </c>
      <c r="C129" s="6" t="str">
        <f>"粟艳群"</f>
        <v>粟艳群</v>
      </c>
      <c r="D129" s="6" t="str">
        <f>"2021015110"</f>
        <v>2021015110</v>
      </c>
    </row>
    <row r="130" s="1" customFormat="true" ht="26" customHeight="true" spans="1:4">
      <c r="A130" s="6" t="str">
        <f t="shared" si="7"/>
        <v>025</v>
      </c>
      <c r="B130" s="6" t="s">
        <v>28</v>
      </c>
      <c r="C130" s="6" t="str">
        <f>"李建文"</f>
        <v>李建文</v>
      </c>
      <c r="D130" s="6" t="str">
        <f>"2021015102"</f>
        <v>2021015102</v>
      </c>
    </row>
    <row r="131" s="1" customFormat="true" ht="26" customHeight="true" spans="1:4">
      <c r="A131" s="6" t="str">
        <f t="shared" si="7"/>
        <v>025</v>
      </c>
      <c r="B131" s="6" t="s">
        <v>28</v>
      </c>
      <c r="C131" s="6" t="str">
        <f>"雷丽群"</f>
        <v>雷丽群</v>
      </c>
      <c r="D131" s="6" t="str">
        <f>"2021015116"</f>
        <v>2021015116</v>
      </c>
    </row>
    <row r="132" s="1" customFormat="true" ht="26" customHeight="true" spans="1:4">
      <c r="A132" s="6" t="str">
        <f t="shared" si="7"/>
        <v>025</v>
      </c>
      <c r="B132" s="6" t="s">
        <v>28</v>
      </c>
      <c r="C132" s="6" t="str">
        <f>"王加碧"</f>
        <v>王加碧</v>
      </c>
      <c r="D132" s="6" t="str">
        <f>"2021015117"</f>
        <v>2021015117</v>
      </c>
    </row>
    <row r="133" s="1" customFormat="true" ht="26" customHeight="true" spans="1:4">
      <c r="A133" s="6" t="str">
        <f t="shared" si="7"/>
        <v>025</v>
      </c>
      <c r="B133" s="6" t="s">
        <v>28</v>
      </c>
      <c r="C133" s="6" t="str">
        <f>"潘桢桢"</f>
        <v>潘桢桢</v>
      </c>
      <c r="D133" s="6" t="str">
        <f>"2021015104"</f>
        <v>2021015104</v>
      </c>
    </row>
    <row r="134" s="1" customFormat="true" ht="26" customHeight="true" spans="1:4">
      <c r="A134" s="6" t="str">
        <f t="shared" si="7"/>
        <v>025</v>
      </c>
      <c r="B134" s="6" t="s">
        <v>28</v>
      </c>
      <c r="C134" s="6" t="str">
        <f>"彭思雨"</f>
        <v>彭思雨</v>
      </c>
      <c r="D134" s="6" t="str">
        <f>"2021015204"</f>
        <v>2021015204</v>
      </c>
    </row>
    <row r="135" s="1" customFormat="true" ht="26" customHeight="true" spans="1:4">
      <c r="A135" s="6" t="str">
        <f t="shared" si="7"/>
        <v>025</v>
      </c>
      <c r="B135" s="6" t="s">
        <v>28</v>
      </c>
      <c r="C135" s="6" t="str">
        <f>"肖文芳"</f>
        <v>肖文芳</v>
      </c>
      <c r="D135" s="6" t="str">
        <f>"2021015119"</f>
        <v>2021015119</v>
      </c>
    </row>
    <row r="136" s="1" customFormat="true" ht="26" customHeight="true" spans="1:4">
      <c r="A136" s="6" t="str">
        <f t="shared" ref="A136:A141" si="8">"025"</f>
        <v>025</v>
      </c>
      <c r="B136" s="6" t="s">
        <v>28</v>
      </c>
      <c r="C136" s="6" t="str">
        <f>"刘思洁"</f>
        <v>刘思洁</v>
      </c>
      <c r="D136" s="6" t="str">
        <f>"2021015201"</f>
        <v>2021015201</v>
      </c>
    </row>
    <row r="137" s="1" customFormat="true" ht="26" customHeight="true" spans="1:4">
      <c r="A137" s="6" t="str">
        <f t="shared" si="8"/>
        <v>025</v>
      </c>
      <c r="B137" s="6" t="s">
        <v>28</v>
      </c>
      <c r="C137" s="6" t="str">
        <f>"舒羽琦"</f>
        <v>舒羽琦</v>
      </c>
      <c r="D137" s="6" t="str">
        <f>"2021015121"</f>
        <v>2021015121</v>
      </c>
    </row>
    <row r="138" s="1" customFormat="true" ht="26" customHeight="true" spans="1:4">
      <c r="A138" s="6" t="str">
        <f t="shared" si="8"/>
        <v>025</v>
      </c>
      <c r="B138" s="6" t="s">
        <v>28</v>
      </c>
      <c r="C138" s="6" t="str">
        <f>"蒋九如"</f>
        <v>蒋九如</v>
      </c>
      <c r="D138" s="6" t="str">
        <f>"2021015127"</f>
        <v>2021015127</v>
      </c>
    </row>
    <row r="139" s="1" customFormat="true" ht="26" customHeight="true" spans="1:4">
      <c r="A139" s="6" t="str">
        <f t="shared" si="8"/>
        <v>025</v>
      </c>
      <c r="B139" s="6" t="s">
        <v>28</v>
      </c>
      <c r="C139" s="6" t="str">
        <f>"张曼殊"</f>
        <v>张曼殊</v>
      </c>
      <c r="D139" s="6" t="str">
        <f>"2021015125"</f>
        <v>2021015125</v>
      </c>
    </row>
    <row r="140" s="1" customFormat="true" ht="26" customHeight="true" spans="1:4">
      <c r="A140" s="6" t="str">
        <f t="shared" si="8"/>
        <v>025</v>
      </c>
      <c r="B140" s="6" t="s">
        <v>28</v>
      </c>
      <c r="C140" s="6" t="str">
        <f>"李梦琴"</f>
        <v>李梦琴</v>
      </c>
      <c r="D140" s="6" t="str">
        <f>"2021015120"</f>
        <v>2021015120</v>
      </c>
    </row>
    <row r="141" s="1" customFormat="true" ht="26" customHeight="true" spans="1:4">
      <c r="A141" s="6" t="str">
        <f t="shared" si="8"/>
        <v>025</v>
      </c>
      <c r="B141" s="6" t="s">
        <v>28</v>
      </c>
      <c r="C141" s="6" t="str">
        <f>"彭慧娟"</f>
        <v>彭慧娟</v>
      </c>
      <c r="D141" s="6" t="str">
        <f>"2021015206"</f>
        <v>2021015206</v>
      </c>
    </row>
    <row r="142" s="1" customFormat="true" ht="26" customHeight="true" spans="1:4">
      <c r="A142" s="6" t="str">
        <f t="shared" ref="A142:A144" si="9">"026"</f>
        <v>026</v>
      </c>
      <c r="B142" s="6" t="s">
        <v>29</v>
      </c>
      <c r="C142" s="6" t="str">
        <f>"杨玲"</f>
        <v>杨玲</v>
      </c>
      <c r="D142" s="6" t="str">
        <f>"2021020603"</f>
        <v>2021020603</v>
      </c>
    </row>
    <row r="143" s="1" customFormat="true" ht="26" customHeight="true" spans="1:4">
      <c r="A143" s="6" t="str">
        <f t="shared" si="9"/>
        <v>026</v>
      </c>
      <c r="B143" s="6" t="s">
        <v>29</v>
      </c>
      <c r="C143" s="6" t="str">
        <f>"张怡帆"</f>
        <v>张怡帆</v>
      </c>
      <c r="D143" s="6" t="str">
        <f>"2021020528"</f>
        <v>2021020528</v>
      </c>
    </row>
    <row r="144" s="2" customFormat="true" ht="26" customHeight="true" spans="1:4">
      <c r="A144" s="6" t="str">
        <f t="shared" si="9"/>
        <v>026</v>
      </c>
      <c r="B144" s="6" t="s">
        <v>29</v>
      </c>
      <c r="C144" s="6" t="str">
        <f>"田慧生"</f>
        <v>田慧生</v>
      </c>
      <c r="D144" s="6" t="str">
        <f>"2021020612"</f>
        <v>2021020612</v>
      </c>
    </row>
    <row r="145" s="1" customFormat="true" ht="26" customHeight="true" spans="1:4">
      <c r="A145" s="6" t="str">
        <f>"027"</f>
        <v>027</v>
      </c>
      <c r="B145" s="6" t="s">
        <v>30</v>
      </c>
      <c r="C145" s="6" t="str">
        <f>"刘蕊菲"</f>
        <v>刘蕊菲</v>
      </c>
      <c r="D145" s="6" t="str">
        <f>"2021020722"</f>
        <v>2021020722</v>
      </c>
    </row>
    <row r="146" s="1" customFormat="true" ht="26" customHeight="true" spans="1:4">
      <c r="A146" s="6" t="str">
        <f>"027"</f>
        <v>027</v>
      </c>
      <c r="B146" s="6" t="s">
        <v>30</v>
      </c>
      <c r="C146" s="6" t="str">
        <f>"袁丹"</f>
        <v>袁丹</v>
      </c>
      <c r="D146" s="6" t="str">
        <f>"2021020626"</f>
        <v>2021020626</v>
      </c>
    </row>
    <row r="147" s="1" customFormat="true" ht="26" customHeight="true" spans="1:4">
      <c r="A147" s="6" t="str">
        <f>"027"</f>
        <v>027</v>
      </c>
      <c r="B147" s="6" t="s">
        <v>30</v>
      </c>
      <c r="C147" s="6" t="str">
        <f>"张宸宁"</f>
        <v>张宸宁</v>
      </c>
      <c r="D147" s="6" t="str">
        <f>"2021020624"</f>
        <v>2021020624</v>
      </c>
    </row>
    <row r="148" s="1" customFormat="true" ht="26" customHeight="true" spans="1:4">
      <c r="A148" s="6" t="str">
        <f>"028"</f>
        <v>028</v>
      </c>
      <c r="B148" s="6" t="s">
        <v>31</v>
      </c>
      <c r="C148" s="6" t="str">
        <f>"唐诗荟"</f>
        <v>唐诗荟</v>
      </c>
      <c r="D148" s="6" t="str">
        <f>"2021020827"</f>
        <v>2021020827</v>
      </c>
    </row>
    <row r="149" s="1" customFormat="true" ht="26" customHeight="true" spans="1:4">
      <c r="A149" s="6" t="str">
        <f>"028"</f>
        <v>028</v>
      </c>
      <c r="B149" s="6" t="s">
        <v>31</v>
      </c>
      <c r="C149" s="6" t="str">
        <f>"宾宇"</f>
        <v>宾宇</v>
      </c>
      <c r="D149" s="6" t="str">
        <f>"2021020823"</f>
        <v>2021020823</v>
      </c>
    </row>
    <row r="150" s="1" customFormat="true" ht="26" customHeight="true" spans="1:4">
      <c r="A150" s="6" t="str">
        <f>"028"</f>
        <v>028</v>
      </c>
      <c r="B150" s="6" t="s">
        <v>31</v>
      </c>
      <c r="C150" s="6" t="str">
        <f>"杨慧"</f>
        <v>杨慧</v>
      </c>
      <c r="D150" s="6" t="str">
        <f>"2021020818"</f>
        <v>2021020818</v>
      </c>
    </row>
    <row r="151" s="1" customFormat="true" ht="26" customHeight="true" spans="1:4">
      <c r="A151" s="6" t="str">
        <f>"029"</f>
        <v>029</v>
      </c>
      <c r="B151" s="6" t="s">
        <v>32</v>
      </c>
      <c r="C151" s="6" t="str">
        <f>"夏颖"</f>
        <v>夏颖</v>
      </c>
      <c r="D151" s="6" t="str">
        <f>"2021021013"</f>
        <v>2021021013</v>
      </c>
    </row>
    <row r="152" s="1" customFormat="true" ht="26" customHeight="true" spans="1:4">
      <c r="A152" s="6" t="str">
        <f t="shared" ref="A152:A162" si="10">"029"</f>
        <v>029</v>
      </c>
      <c r="B152" s="6" t="s">
        <v>32</v>
      </c>
      <c r="C152" s="6" t="str">
        <f>"张平秋"</f>
        <v>张平秋</v>
      </c>
      <c r="D152" s="6" t="str">
        <f>"2021021005"</f>
        <v>2021021005</v>
      </c>
    </row>
    <row r="153" s="1" customFormat="true" ht="26" customHeight="true" spans="1:4">
      <c r="A153" s="6" t="str">
        <f t="shared" si="10"/>
        <v>029</v>
      </c>
      <c r="B153" s="6" t="s">
        <v>32</v>
      </c>
      <c r="C153" s="6" t="str">
        <f>"向助伟"</f>
        <v>向助伟</v>
      </c>
      <c r="D153" s="6" t="str">
        <f>"2021020919"</f>
        <v>2021020919</v>
      </c>
    </row>
    <row r="154" s="1" customFormat="true" ht="26" customHeight="true" spans="1:4">
      <c r="A154" s="6" t="str">
        <f t="shared" si="10"/>
        <v>029</v>
      </c>
      <c r="B154" s="6" t="s">
        <v>32</v>
      </c>
      <c r="C154" s="6" t="str">
        <f>"刘颜梽"</f>
        <v>刘颜梽</v>
      </c>
      <c r="D154" s="6" t="str">
        <f>"2021021022"</f>
        <v>2021021022</v>
      </c>
    </row>
    <row r="155" s="1" customFormat="true" ht="26" customHeight="true" spans="1:4">
      <c r="A155" s="6" t="str">
        <f t="shared" si="10"/>
        <v>029</v>
      </c>
      <c r="B155" s="6" t="s">
        <v>32</v>
      </c>
      <c r="C155" s="6" t="str">
        <f>"黄风"</f>
        <v>黄风</v>
      </c>
      <c r="D155" s="6" t="str">
        <f>"2021021107"</f>
        <v>2021021107</v>
      </c>
    </row>
    <row r="156" s="1" customFormat="true" ht="26" customHeight="true" spans="1:4">
      <c r="A156" s="6" t="str">
        <f t="shared" si="10"/>
        <v>029</v>
      </c>
      <c r="B156" s="6" t="s">
        <v>32</v>
      </c>
      <c r="C156" s="6" t="str">
        <f>"尹先祯"</f>
        <v>尹先祯</v>
      </c>
      <c r="D156" s="6" t="str">
        <f>"2021021007"</f>
        <v>2021021007</v>
      </c>
    </row>
    <row r="157" s="1" customFormat="true" ht="26" customHeight="true" spans="1:4">
      <c r="A157" s="6" t="str">
        <f t="shared" si="10"/>
        <v>029</v>
      </c>
      <c r="B157" s="6" t="s">
        <v>32</v>
      </c>
      <c r="C157" s="6" t="str">
        <f>"杨广召"</f>
        <v>杨广召</v>
      </c>
      <c r="D157" s="6" t="str">
        <f>"2021021008"</f>
        <v>2021021008</v>
      </c>
    </row>
    <row r="158" s="1" customFormat="true" ht="26" customHeight="true" spans="1:4">
      <c r="A158" s="6" t="str">
        <f t="shared" si="10"/>
        <v>029</v>
      </c>
      <c r="B158" s="6" t="s">
        <v>32</v>
      </c>
      <c r="C158" s="6" t="str">
        <f>"刘威"</f>
        <v>刘威</v>
      </c>
      <c r="D158" s="6" t="str">
        <f>"2021020928"</f>
        <v>2021020928</v>
      </c>
    </row>
    <row r="159" s="1" customFormat="true" ht="26" customHeight="true" spans="1:4">
      <c r="A159" s="6" t="str">
        <f t="shared" si="10"/>
        <v>029</v>
      </c>
      <c r="B159" s="6" t="s">
        <v>32</v>
      </c>
      <c r="C159" s="6" t="str">
        <f>"吴隆"</f>
        <v>吴隆</v>
      </c>
      <c r="D159" s="6" t="str">
        <f>"2021021103"</f>
        <v>2021021103</v>
      </c>
    </row>
    <row r="160" s="1" customFormat="true" ht="26" customHeight="true" spans="1:4">
      <c r="A160" s="6" t="str">
        <f t="shared" si="10"/>
        <v>029</v>
      </c>
      <c r="B160" s="6" t="s">
        <v>32</v>
      </c>
      <c r="C160" s="6" t="str">
        <f>"杨尧"</f>
        <v>杨尧</v>
      </c>
      <c r="D160" s="6" t="str">
        <f>"2021021016"</f>
        <v>2021021016</v>
      </c>
    </row>
    <row r="161" s="1" customFormat="true" ht="26" customHeight="true" spans="1:4">
      <c r="A161" s="6" t="str">
        <f t="shared" si="10"/>
        <v>029</v>
      </c>
      <c r="B161" s="6" t="s">
        <v>32</v>
      </c>
      <c r="C161" s="6" t="str">
        <f>"杨先凯"</f>
        <v>杨先凯</v>
      </c>
      <c r="D161" s="6" t="str">
        <f>"2021021105"</f>
        <v>2021021105</v>
      </c>
    </row>
    <row r="162" s="1" customFormat="true" ht="26" customHeight="true" spans="1:4">
      <c r="A162" s="6" t="str">
        <f t="shared" si="10"/>
        <v>029</v>
      </c>
      <c r="B162" s="6" t="s">
        <v>32</v>
      </c>
      <c r="C162" s="6" t="str">
        <f>"田峰"</f>
        <v>田峰</v>
      </c>
      <c r="D162" s="6" t="str">
        <f>"2021020918"</f>
        <v>2021020918</v>
      </c>
    </row>
    <row r="163" s="1" customFormat="true" ht="26" customHeight="true" spans="1:4">
      <c r="A163" s="6" t="str">
        <f>"030"</f>
        <v>030</v>
      </c>
      <c r="B163" s="6" t="s">
        <v>33</v>
      </c>
      <c r="C163" s="6" t="str">
        <f>"张俏文"</f>
        <v>张俏文</v>
      </c>
      <c r="D163" s="6" t="str">
        <f>"2021021114"</f>
        <v>2021021114</v>
      </c>
    </row>
    <row r="164" s="1" customFormat="true" ht="26" customHeight="true" spans="1:4">
      <c r="A164" s="6" t="str">
        <f>"030"</f>
        <v>030</v>
      </c>
      <c r="B164" s="6" t="s">
        <v>33</v>
      </c>
      <c r="C164" s="6" t="str">
        <f>"杨贤增"</f>
        <v>杨贤增</v>
      </c>
      <c r="D164" s="6" t="str">
        <f>"2021021116"</f>
        <v>2021021116</v>
      </c>
    </row>
    <row r="165" s="1" customFormat="true" ht="26" customHeight="true" spans="1:4">
      <c r="A165" s="6" t="str">
        <f>"030"</f>
        <v>030</v>
      </c>
      <c r="B165" s="6" t="s">
        <v>33</v>
      </c>
      <c r="C165" s="6" t="str">
        <f>"熊南川"</f>
        <v>熊南川</v>
      </c>
      <c r="D165" s="6" t="str">
        <f>"2021021123"</f>
        <v>2021021123</v>
      </c>
    </row>
    <row r="166" s="1" customFormat="true" ht="26" customHeight="true" spans="1:4">
      <c r="A166" s="6" t="str">
        <f>"031"</f>
        <v>031</v>
      </c>
      <c r="B166" s="6" t="s">
        <v>34</v>
      </c>
      <c r="C166" s="6" t="str">
        <f>"张静"</f>
        <v>张静</v>
      </c>
      <c r="D166" s="6" t="str">
        <f>"2021021804"</f>
        <v>2021021804</v>
      </c>
    </row>
    <row r="167" s="1" customFormat="true" ht="26" customHeight="true" spans="1:4">
      <c r="A167" s="6" t="str">
        <f>"031"</f>
        <v>031</v>
      </c>
      <c r="B167" s="6" t="s">
        <v>34</v>
      </c>
      <c r="C167" s="6" t="str">
        <f>"杨淑媛"</f>
        <v>杨淑媛</v>
      </c>
      <c r="D167" s="6" t="str">
        <f>"2021021812"</f>
        <v>2021021812</v>
      </c>
    </row>
    <row r="168" s="1" customFormat="true" ht="26" customHeight="true" spans="1:4">
      <c r="A168" s="6" t="str">
        <f>"031"</f>
        <v>031</v>
      </c>
      <c r="B168" s="6" t="s">
        <v>34</v>
      </c>
      <c r="C168" s="6" t="str">
        <f>"唐青容"</f>
        <v>唐青容</v>
      </c>
      <c r="D168" s="6" t="str">
        <f>"2021021811"</f>
        <v>2021021811</v>
      </c>
    </row>
    <row r="169" s="1" customFormat="true" ht="26" customHeight="true" spans="1:4">
      <c r="A169" s="6" t="str">
        <f t="shared" ref="A169:A186" si="11">"032"</f>
        <v>032</v>
      </c>
      <c r="B169" s="6" t="s">
        <v>35</v>
      </c>
      <c r="C169" s="6" t="str">
        <f>"向旭敏"</f>
        <v>向旭敏</v>
      </c>
      <c r="D169" s="6" t="str">
        <f>"2021021925"</f>
        <v>2021021925</v>
      </c>
    </row>
    <row r="170" s="1" customFormat="true" ht="26" customHeight="true" spans="1:4">
      <c r="A170" s="6" t="str">
        <f t="shared" si="11"/>
        <v>032</v>
      </c>
      <c r="B170" s="6" t="s">
        <v>35</v>
      </c>
      <c r="C170" s="6" t="str">
        <f>"全丽雯"</f>
        <v>全丽雯</v>
      </c>
      <c r="D170" s="6" t="str">
        <f>"2021021918"</f>
        <v>2021021918</v>
      </c>
    </row>
    <row r="171" s="1" customFormat="true" ht="26" customHeight="true" spans="1:4">
      <c r="A171" s="6" t="str">
        <f t="shared" si="11"/>
        <v>032</v>
      </c>
      <c r="B171" s="6" t="s">
        <v>35</v>
      </c>
      <c r="C171" s="6" t="str">
        <f>"廖芳利"</f>
        <v>廖芳利</v>
      </c>
      <c r="D171" s="6" t="str">
        <f>"2021021920"</f>
        <v>2021021920</v>
      </c>
    </row>
    <row r="172" s="1" customFormat="true" ht="26" customHeight="true" spans="1:4">
      <c r="A172" s="6" t="str">
        <f t="shared" si="11"/>
        <v>032</v>
      </c>
      <c r="B172" s="6" t="s">
        <v>35</v>
      </c>
      <c r="C172" s="6" t="str">
        <f>"夏璟"</f>
        <v>夏璟</v>
      </c>
      <c r="D172" s="6" t="str">
        <f>"2021021927"</f>
        <v>2021021927</v>
      </c>
    </row>
    <row r="173" s="1" customFormat="true" ht="26" customHeight="true" spans="1:4">
      <c r="A173" s="6" t="str">
        <f t="shared" si="11"/>
        <v>032</v>
      </c>
      <c r="B173" s="6" t="s">
        <v>35</v>
      </c>
      <c r="C173" s="6" t="str">
        <f>"赵雅芝"</f>
        <v>赵雅芝</v>
      </c>
      <c r="D173" s="6" t="str">
        <f>"2021021915"</f>
        <v>2021021915</v>
      </c>
    </row>
    <row r="174" s="1" customFormat="true" ht="26" customHeight="true" spans="1:4">
      <c r="A174" s="6" t="str">
        <f t="shared" si="11"/>
        <v>032</v>
      </c>
      <c r="B174" s="6" t="s">
        <v>35</v>
      </c>
      <c r="C174" s="6" t="str">
        <f>"莫才莲"</f>
        <v>莫才莲</v>
      </c>
      <c r="D174" s="6" t="str">
        <f>"2021021926"</f>
        <v>2021021926</v>
      </c>
    </row>
    <row r="175" s="1" customFormat="true" ht="26" customHeight="true" spans="1:4">
      <c r="A175" s="6" t="str">
        <f>"033"</f>
        <v>033</v>
      </c>
      <c r="B175" s="6" t="s">
        <v>36</v>
      </c>
      <c r="C175" s="6" t="str">
        <f>"张文萍"</f>
        <v>张文萍</v>
      </c>
      <c r="D175" s="6" t="str">
        <f>"2021022908"</f>
        <v>2021022908</v>
      </c>
    </row>
    <row r="176" s="1" customFormat="true" ht="26" customHeight="true" spans="1:4">
      <c r="A176" s="6" t="str">
        <f>"033"</f>
        <v>033</v>
      </c>
      <c r="B176" s="6" t="s">
        <v>36</v>
      </c>
      <c r="C176" s="6" t="str">
        <f>"沈思敏"</f>
        <v>沈思敏</v>
      </c>
      <c r="D176" s="6" t="str">
        <f>"2021022915"</f>
        <v>2021022915</v>
      </c>
    </row>
    <row r="177" s="1" customFormat="true" ht="26" customHeight="true" spans="1:4">
      <c r="A177" s="6" t="str">
        <f>"033"</f>
        <v>033</v>
      </c>
      <c r="B177" s="6" t="s">
        <v>36</v>
      </c>
      <c r="C177" s="6" t="str">
        <f>"潘虹"</f>
        <v>潘虹</v>
      </c>
      <c r="D177" s="6" t="str">
        <f>"2021023013"</f>
        <v>2021023013</v>
      </c>
    </row>
    <row r="178" s="1" customFormat="true" ht="26" customHeight="true" spans="1:4">
      <c r="A178" s="6" t="str">
        <f>"033"</f>
        <v>033</v>
      </c>
      <c r="B178" s="6" t="s">
        <v>36</v>
      </c>
      <c r="C178" s="6" t="str">
        <f>"田飞"</f>
        <v>田飞</v>
      </c>
      <c r="D178" s="6" t="str">
        <f>"2021023405"</f>
        <v>2021023405</v>
      </c>
    </row>
    <row r="179" s="1" customFormat="true" ht="26" customHeight="true" spans="1:4">
      <c r="A179" s="6" t="str">
        <f>"034"</f>
        <v>034</v>
      </c>
      <c r="B179" s="6" t="s">
        <v>37</v>
      </c>
      <c r="C179" s="6" t="str">
        <f>"丁当"</f>
        <v>丁当</v>
      </c>
      <c r="D179" s="6" t="str">
        <f>"2021024013"</f>
        <v>2021024013</v>
      </c>
    </row>
    <row r="180" s="1" customFormat="true" ht="26" customHeight="true" spans="1:4">
      <c r="A180" s="6" t="str">
        <f>"034"</f>
        <v>034</v>
      </c>
      <c r="B180" s="6" t="s">
        <v>37</v>
      </c>
      <c r="C180" s="6" t="str">
        <f>"张健"</f>
        <v>张健</v>
      </c>
      <c r="D180" s="6" t="str">
        <f>"2021024122"</f>
        <v>2021024122</v>
      </c>
    </row>
    <row r="181" s="1" customFormat="true" ht="26" customHeight="true" spans="1:4">
      <c r="A181" s="6" t="str">
        <f>"034"</f>
        <v>034</v>
      </c>
      <c r="B181" s="6" t="s">
        <v>37</v>
      </c>
      <c r="C181" s="6" t="str">
        <f>"付莉"</f>
        <v>付莉</v>
      </c>
      <c r="D181" s="6" t="str">
        <f>"2021024114"</f>
        <v>2021024114</v>
      </c>
    </row>
    <row r="182" s="1" customFormat="true" ht="26" customHeight="true" spans="1:4">
      <c r="A182" s="6" t="str">
        <f>"034"</f>
        <v>034</v>
      </c>
      <c r="B182" s="6" t="s">
        <v>37</v>
      </c>
      <c r="C182" s="6" t="str">
        <f>"黄彦霞"</f>
        <v>黄彦霞</v>
      </c>
      <c r="D182" s="6" t="str">
        <f>"2021024030"</f>
        <v>2021024030</v>
      </c>
    </row>
    <row r="183" s="1" customFormat="true" ht="26" customHeight="true" spans="1:4">
      <c r="A183" s="6" t="str">
        <f>"035"</f>
        <v>035</v>
      </c>
      <c r="B183" s="6" t="s">
        <v>38</v>
      </c>
      <c r="C183" s="6" t="str">
        <f>"杨顺松"</f>
        <v>杨顺松</v>
      </c>
      <c r="D183" s="6" t="str">
        <f>"2021021930"</f>
        <v>2021021930</v>
      </c>
    </row>
    <row r="184" s="1" customFormat="true" ht="26" customHeight="true" spans="1:4">
      <c r="A184" s="6" t="str">
        <f>"035"</f>
        <v>035</v>
      </c>
      <c r="B184" s="6" t="s">
        <v>38</v>
      </c>
      <c r="C184" s="6" t="str">
        <f>"易子程"</f>
        <v>易子程</v>
      </c>
      <c r="D184" s="6" t="str">
        <f>"2021022002"</f>
        <v>2021022002</v>
      </c>
    </row>
    <row r="185" s="1" customFormat="true" ht="26" customHeight="true" spans="1:4">
      <c r="A185" s="6" t="str">
        <f t="shared" ref="A185:A195" si="12">"036"</f>
        <v>036</v>
      </c>
      <c r="B185" s="6" t="s">
        <v>39</v>
      </c>
      <c r="C185" s="6" t="str">
        <f>"向琼琼"</f>
        <v>向琼琼</v>
      </c>
      <c r="D185" s="6" t="str">
        <f>"2021022010"</f>
        <v>2021022010</v>
      </c>
    </row>
    <row r="186" s="1" customFormat="true" ht="26" customHeight="true" spans="1:4">
      <c r="A186" s="6" t="str">
        <f t="shared" si="12"/>
        <v>036</v>
      </c>
      <c r="B186" s="6" t="s">
        <v>39</v>
      </c>
      <c r="C186" s="6" t="str">
        <f>"石清华"</f>
        <v>石清华</v>
      </c>
      <c r="D186" s="6" t="str">
        <f>"2021022006"</f>
        <v>2021022006</v>
      </c>
    </row>
    <row r="187" s="1" customFormat="true" ht="26" customHeight="true" spans="1:4">
      <c r="A187" s="6" t="str">
        <f t="shared" si="12"/>
        <v>036</v>
      </c>
      <c r="B187" s="6" t="s">
        <v>39</v>
      </c>
      <c r="C187" s="6" t="str">
        <f>"周蕾蕾"</f>
        <v>周蕾蕾</v>
      </c>
      <c r="D187" s="6" t="str">
        <f>"2021022014"</f>
        <v>2021022014</v>
      </c>
    </row>
    <row r="188" s="1" customFormat="true" ht="26" customHeight="true" spans="1:4">
      <c r="A188" s="6" t="str">
        <f t="shared" si="12"/>
        <v>036</v>
      </c>
      <c r="B188" s="6" t="s">
        <v>39</v>
      </c>
      <c r="C188" s="6" t="str">
        <f>"仇佳源"</f>
        <v>仇佳源</v>
      </c>
      <c r="D188" s="6" t="str">
        <f>"2021022007"</f>
        <v>2021022007</v>
      </c>
    </row>
    <row r="189" s="1" customFormat="true" ht="26" customHeight="true" spans="1:4">
      <c r="A189" s="6" t="str">
        <f t="shared" si="12"/>
        <v>036</v>
      </c>
      <c r="B189" s="6" t="s">
        <v>39</v>
      </c>
      <c r="C189" s="6" t="str">
        <f>"邹雅洁"</f>
        <v>邹雅洁</v>
      </c>
      <c r="D189" s="6" t="str">
        <f>"2021022012"</f>
        <v>2021022012</v>
      </c>
    </row>
    <row r="190" s="1" customFormat="true" ht="26" customHeight="true" spans="1:4">
      <c r="A190" s="6" t="str">
        <f t="shared" si="12"/>
        <v>036</v>
      </c>
      <c r="B190" s="6" t="s">
        <v>39</v>
      </c>
      <c r="C190" s="6" t="str">
        <f>"李卓妍"</f>
        <v>李卓妍</v>
      </c>
      <c r="D190" s="6" t="str">
        <f>"2021022013"</f>
        <v>2021022013</v>
      </c>
    </row>
    <row r="191" s="1" customFormat="true" ht="26" customHeight="true" spans="1:4">
      <c r="A191" s="6" t="str">
        <f t="shared" ref="A191:A214" si="13">"037"</f>
        <v>037</v>
      </c>
      <c r="B191" s="6" t="s">
        <v>40</v>
      </c>
      <c r="C191" s="6" t="str">
        <f>"夏欢"</f>
        <v>夏欢</v>
      </c>
      <c r="D191" s="6" t="str">
        <f>"2021022315"</f>
        <v>2021022315</v>
      </c>
    </row>
    <row r="192" s="1" customFormat="true" ht="26" customHeight="true" spans="1:4">
      <c r="A192" s="6" t="str">
        <f t="shared" si="13"/>
        <v>037</v>
      </c>
      <c r="B192" s="6" t="s">
        <v>40</v>
      </c>
      <c r="C192" s="6" t="str">
        <f>"武玲慧"</f>
        <v>武玲慧</v>
      </c>
      <c r="D192" s="6" t="str">
        <f>"2021022209"</f>
        <v>2021022209</v>
      </c>
    </row>
    <row r="193" s="1" customFormat="true" ht="26" customHeight="true" spans="1:4">
      <c r="A193" s="6" t="str">
        <f t="shared" si="13"/>
        <v>037</v>
      </c>
      <c r="B193" s="6" t="s">
        <v>40</v>
      </c>
      <c r="C193" s="6" t="str">
        <f>"易路遥"</f>
        <v>易路遥</v>
      </c>
      <c r="D193" s="6" t="str">
        <f>"2021022221"</f>
        <v>2021022221</v>
      </c>
    </row>
    <row r="194" s="1" customFormat="true" ht="26" customHeight="true" spans="1:4">
      <c r="A194" s="6" t="str">
        <f t="shared" si="13"/>
        <v>037</v>
      </c>
      <c r="B194" s="6" t="s">
        <v>40</v>
      </c>
      <c r="C194" s="6" t="str">
        <f>"刘阿敏"</f>
        <v>刘阿敏</v>
      </c>
      <c r="D194" s="6" t="str">
        <f>"2021022205"</f>
        <v>2021022205</v>
      </c>
    </row>
    <row r="195" s="1" customFormat="true" ht="26" customHeight="true" spans="1:4">
      <c r="A195" s="6" t="str">
        <f t="shared" si="13"/>
        <v>037</v>
      </c>
      <c r="B195" s="6" t="s">
        <v>40</v>
      </c>
      <c r="C195" s="6" t="str">
        <f>"邓艳芳"</f>
        <v>邓艳芳</v>
      </c>
      <c r="D195" s="6" t="str">
        <f>"2021022103"</f>
        <v>2021022103</v>
      </c>
    </row>
    <row r="196" s="1" customFormat="true" ht="26" customHeight="true" spans="1:4">
      <c r="A196" s="6" t="str">
        <f t="shared" si="13"/>
        <v>037</v>
      </c>
      <c r="B196" s="6" t="s">
        <v>40</v>
      </c>
      <c r="C196" s="6" t="str">
        <f>"舒帆"</f>
        <v>舒帆</v>
      </c>
      <c r="D196" s="6" t="str">
        <f>"2021022128"</f>
        <v>2021022128</v>
      </c>
    </row>
    <row r="197" s="1" customFormat="true" ht="26" customHeight="true" spans="1:4">
      <c r="A197" s="6" t="str">
        <f t="shared" si="13"/>
        <v>037</v>
      </c>
      <c r="B197" s="6" t="s">
        <v>40</v>
      </c>
      <c r="C197" s="6" t="str">
        <f>"孙雅兰"</f>
        <v>孙雅兰</v>
      </c>
      <c r="D197" s="6" t="str">
        <f>"2021022416"</f>
        <v>2021022416</v>
      </c>
    </row>
    <row r="198" s="1" customFormat="true" ht="26" customHeight="true" spans="1:4">
      <c r="A198" s="6" t="str">
        <f t="shared" si="13"/>
        <v>037</v>
      </c>
      <c r="B198" s="6" t="s">
        <v>40</v>
      </c>
      <c r="C198" s="6" t="str">
        <f>"杨冬芝"</f>
        <v>杨冬芝</v>
      </c>
      <c r="D198" s="6" t="str">
        <f>"2021022212"</f>
        <v>2021022212</v>
      </c>
    </row>
    <row r="199" s="1" customFormat="true" ht="26" customHeight="true" spans="1:4">
      <c r="A199" s="6" t="str">
        <f t="shared" si="13"/>
        <v>037</v>
      </c>
      <c r="B199" s="6" t="s">
        <v>40</v>
      </c>
      <c r="C199" s="6" t="str">
        <f>"石玉青"</f>
        <v>石玉青</v>
      </c>
      <c r="D199" s="6" t="str">
        <f>"2021022121"</f>
        <v>2021022121</v>
      </c>
    </row>
    <row r="200" s="1" customFormat="true" ht="26" customHeight="true" spans="1:4">
      <c r="A200" s="6" t="str">
        <f t="shared" si="13"/>
        <v>037</v>
      </c>
      <c r="B200" s="6" t="s">
        <v>40</v>
      </c>
      <c r="C200" s="6" t="str">
        <f>"王梦祝"</f>
        <v>王梦祝</v>
      </c>
      <c r="D200" s="6" t="str">
        <f>"2021022329"</f>
        <v>2021022329</v>
      </c>
    </row>
    <row r="201" s="1" customFormat="true" ht="26" customHeight="true" spans="1:4">
      <c r="A201" s="6" t="str">
        <f t="shared" si="13"/>
        <v>037</v>
      </c>
      <c r="B201" s="6" t="s">
        <v>40</v>
      </c>
      <c r="C201" s="6" t="str">
        <f>"荆月"</f>
        <v>荆月</v>
      </c>
      <c r="D201" s="6" t="str">
        <f>"2021022309"</f>
        <v>2021022309</v>
      </c>
    </row>
    <row r="202" s="1" customFormat="true" ht="26" customHeight="true" spans="1:4">
      <c r="A202" s="6" t="str">
        <f t="shared" si="13"/>
        <v>037</v>
      </c>
      <c r="B202" s="6" t="s">
        <v>40</v>
      </c>
      <c r="C202" s="6" t="str">
        <f>"陈玫君"</f>
        <v>陈玫君</v>
      </c>
      <c r="D202" s="6" t="str">
        <f>"2021022304"</f>
        <v>2021022304</v>
      </c>
    </row>
    <row r="203" s="1" customFormat="true" ht="26" customHeight="true" spans="1:4">
      <c r="A203" s="6" t="str">
        <f t="shared" si="13"/>
        <v>037</v>
      </c>
      <c r="B203" s="6" t="s">
        <v>40</v>
      </c>
      <c r="C203" s="6" t="str">
        <f>"刘美君"</f>
        <v>刘美君</v>
      </c>
      <c r="D203" s="6" t="str">
        <f>"2021022512"</f>
        <v>2021022512</v>
      </c>
    </row>
    <row r="204" s="1" customFormat="true" ht="26" customHeight="true" spans="1:4">
      <c r="A204" s="6" t="str">
        <f t="shared" si="13"/>
        <v>037</v>
      </c>
      <c r="B204" s="6" t="s">
        <v>40</v>
      </c>
      <c r="C204" s="6" t="str">
        <f>"谭姗"</f>
        <v>谭姗</v>
      </c>
      <c r="D204" s="6" t="str">
        <f>"2021022225"</f>
        <v>2021022225</v>
      </c>
    </row>
    <row r="205" s="1" customFormat="true" ht="26" customHeight="true" spans="1:4">
      <c r="A205" s="6" t="str">
        <f t="shared" si="13"/>
        <v>037</v>
      </c>
      <c r="B205" s="6" t="s">
        <v>40</v>
      </c>
      <c r="C205" s="6" t="str">
        <f>"黄梅"</f>
        <v>黄梅</v>
      </c>
      <c r="D205" s="6" t="str">
        <f>"2021022104"</f>
        <v>2021022104</v>
      </c>
    </row>
    <row r="206" s="1" customFormat="true" ht="26" customHeight="true" spans="1:4">
      <c r="A206" s="6" t="str">
        <f t="shared" si="13"/>
        <v>037</v>
      </c>
      <c r="B206" s="6" t="s">
        <v>40</v>
      </c>
      <c r="C206" s="6" t="str">
        <f>"张珊钰"</f>
        <v>张珊钰</v>
      </c>
      <c r="D206" s="6" t="str">
        <f>"2021022203"</f>
        <v>2021022203</v>
      </c>
    </row>
    <row r="207" s="1" customFormat="true" ht="26" customHeight="true" spans="1:4">
      <c r="A207" s="6" t="str">
        <f t="shared" si="13"/>
        <v>037</v>
      </c>
      <c r="B207" s="6" t="s">
        <v>40</v>
      </c>
      <c r="C207" s="6" t="str">
        <f>"张兰"</f>
        <v>张兰</v>
      </c>
      <c r="D207" s="6" t="str">
        <f>"2021022216"</f>
        <v>2021022216</v>
      </c>
    </row>
    <row r="208" s="1" customFormat="true" ht="26" customHeight="true" spans="1:4">
      <c r="A208" s="6" t="str">
        <f t="shared" si="13"/>
        <v>037</v>
      </c>
      <c r="B208" s="6" t="s">
        <v>40</v>
      </c>
      <c r="C208" s="6" t="str">
        <f>"李洋"</f>
        <v>李洋</v>
      </c>
      <c r="D208" s="6" t="str">
        <f>"2021022425"</f>
        <v>2021022425</v>
      </c>
    </row>
    <row r="209" s="1" customFormat="true" ht="26" customHeight="true" spans="1:4">
      <c r="A209" s="6" t="str">
        <f t="shared" si="13"/>
        <v>037</v>
      </c>
      <c r="B209" s="6" t="s">
        <v>40</v>
      </c>
      <c r="C209" s="6" t="str">
        <f>"田淑珍"</f>
        <v>田淑珍</v>
      </c>
      <c r="D209" s="6" t="str">
        <f>"2021022117"</f>
        <v>2021022117</v>
      </c>
    </row>
    <row r="210" s="1" customFormat="true" ht="26" customHeight="true" spans="1:4">
      <c r="A210" s="6" t="str">
        <f t="shared" si="13"/>
        <v>037</v>
      </c>
      <c r="B210" s="6" t="s">
        <v>40</v>
      </c>
      <c r="C210" s="6" t="str">
        <f>"曾琴"</f>
        <v>曾琴</v>
      </c>
      <c r="D210" s="6" t="str">
        <f>"2021022330"</f>
        <v>2021022330</v>
      </c>
    </row>
    <row r="211" s="1" customFormat="true" ht="26" customHeight="true" spans="1:4">
      <c r="A211" s="6" t="str">
        <f t="shared" si="13"/>
        <v>037</v>
      </c>
      <c r="B211" s="6" t="s">
        <v>40</v>
      </c>
      <c r="C211" s="6" t="str">
        <f>"石文娟"</f>
        <v>石文娟</v>
      </c>
      <c r="D211" s="6" t="str">
        <f>"2021022509"</f>
        <v>2021022509</v>
      </c>
    </row>
    <row r="212" s="1" customFormat="true" ht="26" customHeight="true" spans="1:4">
      <c r="A212" s="6" t="str">
        <f t="shared" si="13"/>
        <v>037</v>
      </c>
      <c r="B212" s="6" t="s">
        <v>40</v>
      </c>
      <c r="C212" s="6" t="str">
        <f>"张玲"</f>
        <v>张玲</v>
      </c>
      <c r="D212" s="6" t="str">
        <f>"2021022105"</f>
        <v>2021022105</v>
      </c>
    </row>
    <row r="213" s="1" customFormat="true" ht="26" customHeight="true" spans="1:4">
      <c r="A213" s="6" t="str">
        <f t="shared" si="13"/>
        <v>037</v>
      </c>
      <c r="B213" s="6" t="s">
        <v>40</v>
      </c>
      <c r="C213" s="6" t="str">
        <f>"李漫鸿"</f>
        <v>李漫鸿</v>
      </c>
      <c r="D213" s="6" t="str">
        <f>"2021022017"</f>
        <v>2021022017</v>
      </c>
    </row>
    <row r="214" s="1" customFormat="true" ht="26" customHeight="true" spans="1:4">
      <c r="A214" s="6" t="str">
        <f t="shared" si="13"/>
        <v>037</v>
      </c>
      <c r="B214" s="6" t="s">
        <v>40</v>
      </c>
      <c r="C214" s="6" t="str">
        <f>"毛妍霏"</f>
        <v>毛妍霏</v>
      </c>
      <c r="D214" s="6" t="str">
        <f>"2021022501"</f>
        <v>2021022501</v>
      </c>
    </row>
    <row r="215" s="1" customFormat="true" ht="26" customHeight="true" spans="1:4">
      <c r="A215" s="6" t="str">
        <f>"038"</f>
        <v>038</v>
      </c>
      <c r="B215" s="7" t="s">
        <v>41</v>
      </c>
      <c r="C215" s="6" t="str">
        <f>"汪婷"</f>
        <v>汪婷</v>
      </c>
      <c r="D215" s="6" t="str">
        <f>"2021023417"</f>
        <v>2021023417</v>
      </c>
    </row>
    <row r="216" s="1" customFormat="true" ht="26" customHeight="true" spans="1:4">
      <c r="A216" s="6" t="str">
        <f>"038"</f>
        <v>038</v>
      </c>
      <c r="B216" s="7" t="s">
        <v>41</v>
      </c>
      <c r="C216" s="6" t="str">
        <f>"滕小玲"</f>
        <v>滕小玲</v>
      </c>
      <c r="D216" s="6" t="str">
        <f>"2021023427"</f>
        <v>2021023427</v>
      </c>
    </row>
    <row r="217" s="1" customFormat="true" ht="26" customHeight="true" spans="1:4">
      <c r="A217" s="8" t="s">
        <v>42</v>
      </c>
      <c r="B217" s="7" t="s">
        <v>43</v>
      </c>
      <c r="C217" s="6" t="s">
        <v>44</v>
      </c>
      <c r="D217" s="6" t="s">
        <v>45</v>
      </c>
    </row>
    <row r="218" s="1" customFormat="true" ht="26" customHeight="true" spans="1:4">
      <c r="A218" s="8" t="s">
        <v>42</v>
      </c>
      <c r="B218" s="7" t="s">
        <v>43</v>
      </c>
      <c r="C218" s="6" t="s">
        <v>46</v>
      </c>
      <c r="D218" s="6" t="s">
        <v>47</v>
      </c>
    </row>
    <row r="219" s="1" customFormat="true" ht="26" customHeight="true" spans="1:4">
      <c r="A219" s="8" t="s">
        <v>48</v>
      </c>
      <c r="B219" s="7" t="s">
        <v>49</v>
      </c>
      <c r="C219" s="6" t="s">
        <v>50</v>
      </c>
      <c r="D219" s="6" t="s">
        <v>51</v>
      </c>
    </row>
    <row r="220" s="1" customFormat="true" ht="26" customHeight="true" spans="1:4">
      <c r="A220" s="8" t="s">
        <v>48</v>
      </c>
      <c r="B220" s="7" t="s">
        <v>49</v>
      </c>
      <c r="C220" s="6" t="s">
        <v>52</v>
      </c>
      <c r="D220" s="6" t="s">
        <v>53</v>
      </c>
    </row>
    <row r="221" s="1" customFormat="true" ht="26" customHeight="true" spans="1:4">
      <c r="A221" s="8" t="s">
        <v>48</v>
      </c>
      <c r="B221" s="7" t="s">
        <v>49</v>
      </c>
      <c r="C221" s="6" t="s">
        <v>54</v>
      </c>
      <c r="D221" s="6" t="s">
        <v>55</v>
      </c>
    </row>
    <row r="222" s="1" customFormat="true" ht="26" customHeight="true" spans="1:4">
      <c r="A222" s="8" t="s">
        <v>48</v>
      </c>
      <c r="B222" s="7" t="s">
        <v>49</v>
      </c>
      <c r="C222" s="6" t="s">
        <v>56</v>
      </c>
      <c r="D222" s="6" t="s">
        <v>57</v>
      </c>
    </row>
    <row r="223" s="1" customFormat="true" ht="26" customHeight="true" spans="1:4">
      <c r="A223" s="8" t="s">
        <v>58</v>
      </c>
      <c r="B223" s="7" t="s">
        <v>59</v>
      </c>
      <c r="C223" s="6" t="s">
        <v>60</v>
      </c>
      <c r="D223" s="6" t="s">
        <v>61</v>
      </c>
    </row>
    <row r="224" s="1" customFormat="true" ht="26" customHeight="true" spans="1:4">
      <c r="A224" s="8" t="s">
        <v>58</v>
      </c>
      <c r="B224" s="7" t="s">
        <v>59</v>
      </c>
      <c r="C224" s="6" t="s">
        <v>62</v>
      </c>
      <c r="D224" s="6" t="s">
        <v>63</v>
      </c>
    </row>
    <row r="225" s="1" customFormat="true" ht="26" customHeight="true" spans="1:4">
      <c r="A225" s="8" t="s">
        <v>58</v>
      </c>
      <c r="B225" s="7" t="s">
        <v>59</v>
      </c>
      <c r="C225" s="6" t="s">
        <v>64</v>
      </c>
      <c r="D225" s="6" t="s">
        <v>65</v>
      </c>
    </row>
    <row r="226" s="1" customFormat="true" ht="26" customHeight="true" spans="1:4">
      <c r="A226" s="8" t="s">
        <v>58</v>
      </c>
      <c r="B226" s="7" t="s">
        <v>59</v>
      </c>
      <c r="C226" s="6" t="s">
        <v>66</v>
      </c>
      <c r="D226" s="6" t="s">
        <v>67</v>
      </c>
    </row>
    <row r="227" s="1" customFormat="true" ht="26" customHeight="true" spans="1:4">
      <c r="A227" s="8" t="s">
        <v>58</v>
      </c>
      <c r="B227" s="7" t="s">
        <v>59</v>
      </c>
      <c r="C227" s="6" t="s">
        <v>68</v>
      </c>
      <c r="D227" s="6" t="s">
        <v>69</v>
      </c>
    </row>
    <row r="228" s="1" customFormat="true" ht="26" customHeight="true" spans="1:4">
      <c r="A228" s="8" t="s">
        <v>58</v>
      </c>
      <c r="B228" s="7" t="s">
        <v>59</v>
      </c>
      <c r="C228" s="6" t="s">
        <v>70</v>
      </c>
      <c r="D228" s="6" t="s">
        <v>71</v>
      </c>
    </row>
    <row r="229" s="1" customFormat="true" ht="26" customHeight="true" spans="1:4">
      <c r="A229" s="8" t="s">
        <v>58</v>
      </c>
      <c r="B229" s="7" t="s">
        <v>59</v>
      </c>
      <c r="C229" s="6" t="s">
        <v>72</v>
      </c>
      <c r="D229" s="6" t="s">
        <v>73</v>
      </c>
    </row>
    <row r="230" s="1" customFormat="true" ht="26" customHeight="true" spans="1:4">
      <c r="A230" s="8" t="s">
        <v>58</v>
      </c>
      <c r="B230" s="6" t="s">
        <v>59</v>
      </c>
      <c r="C230" s="6" t="s">
        <v>74</v>
      </c>
      <c r="D230" s="6" t="s">
        <v>75</v>
      </c>
    </row>
    <row r="231" s="1" customFormat="true" ht="26" customHeight="true" spans="1:4">
      <c r="A231" s="8" t="s">
        <v>58</v>
      </c>
      <c r="B231" s="6" t="s">
        <v>59</v>
      </c>
      <c r="C231" s="6" t="s">
        <v>76</v>
      </c>
      <c r="D231" s="6" t="s">
        <v>77</v>
      </c>
    </row>
    <row r="232" s="1" customFormat="true" ht="26" customHeight="true" spans="1:4">
      <c r="A232" s="8" t="s">
        <v>58</v>
      </c>
      <c r="B232" s="6" t="s">
        <v>59</v>
      </c>
      <c r="C232" s="6" t="s">
        <v>78</v>
      </c>
      <c r="D232" s="6" t="s">
        <v>79</v>
      </c>
    </row>
    <row r="233" s="1" customFormat="true" ht="26" customHeight="true" spans="1:4">
      <c r="A233" s="8" t="s">
        <v>58</v>
      </c>
      <c r="B233" s="6" t="s">
        <v>59</v>
      </c>
      <c r="C233" s="6" t="s">
        <v>80</v>
      </c>
      <c r="D233" s="6" t="s">
        <v>81</v>
      </c>
    </row>
    <row r="234" s="1" customFormat="true" ht="26" customHeight="true" spans="1:4">
      <c r="A234" s="8" t="s">
        <v>58</v>
      </c>
      <c r="B234" s="6" t="s">
        <v>59</v>
      </c>
      <c r="C234" s="6" t="s">
        <v>82</v>
      </c>
      <c r="D234" s="6" t="s">
        <v>83</v>
      </c>
    </row>
    <row r="235" s="1" customFormat="true" ht="26" customHeight="true" spans="1:4">
      <c r="A235" s="8" t="s">
        <v>58</v>
      </c>
      <c r="B235" s="6" t="s">
        <v>59</v>
      </c>
      <c r="C235" s="6" t="s">
        <v>84</v>
      </c>
      <c r="D235" s="6" t="s">
        <v>85</v>
      </c>
    </row>
    <row r="236" s="1" customFormat="true" ht="26" customHeight="true" spans="1:4">
      <c r="A236" s="8" t="s">
        <v>58</v>
      </c>
      <c r="B236" s="6" t="s">
        <v>59</v>
      </c>
      <c r="C236" s="6" t="s">
        <v>86</v>
      </c>
      <c r="D236" s="6" t="s">
        <v>87</v>
      </c>
    </row>
    <row r="237" s="1" customFormat="true" ht="26" customHeight="true" spans="1:4">
      <c r="A237" s="8" t="s">
        <v>58</v>
      </c>
      <c r="B237" s="6" t="s">
        <v>59</v>
      </c>
      <c r="C237" s="6" t="s">
        <v>88</v>
      </c>
      <c r="D237" s="6" t="s">
        <v>89</v>
      </c>
    </row>
    <row r="238" s="1" customFormat="true" ht="26" customHeight="true" spans="1:4">
      <c r="A238" s="8" t="s">
        <v>58</v>
      </c>
      <c r="B238" s="6" t="s">
        <v>59</v>
      </c>
      <c r="C238" s="6" t="s">
        <v>90</v>
      </c>
      <c r="D238" s="6" t="s">
        <v>91</v>
      </c>
    </row>
    <row r="239" s="1" customFormat="true" ht="26" customHeight="true" spans="1:4">
      <c r="A239" s="8" t="s">
        <v>58</v>
      </c>
      <c r="B239" s="6" t="s">
        <v>59</v>
      </c>
      <c r="C239" s="6" t="s">
        <v>92</v>
      </c>
      <c r="D239" s="6" t="s">
        <v>93</v>
      </c>
    </row>
    <row r="240" ht="26" customHeight="true" spans="1:4">
      <c r="A240" s="8" t="s">
        <v>58</v>
      </c>
      <c r="B240" s="6" t="s">
        <v>59</v>
      </c>
      <c r="C240" s="6" t="s">
        <v>94</v>
      </c>
      <c r="D240" s="6" t="s">
        <v>95</v>
      </c>
    </row>
    <row r="241" ht="26" customHeight="true" spans="1:4">
      <c r="A241" s="8" t="s">
        <v>58</v>
      </c>
      <c r="B241" s="6" t="s">
        <v>59</v>
      </c>
      <c r="C241" s="6" t="s">
        <v>96</v>
      </c>
      <c r="D241" s="6" t="s">
        <v>97</v>
      </c>
    </row>
    <row r="242" ht="26" customHeight="true" spans="1:4">
      <c r="A242" s="8" t="s">
        <v>58</v>
      </c>
      <c r="B242" s="6" t="s">
        <v>59</v>
      </c>
      <c r="C242" s="6" t="s">
        <v>98</v>
      </c>
      <c r="D242" s="6" t="s">
        <v>99</v>
      </c>
    </row>
  </sheetData>
  <autoFilter ref="A2:E216">
    <extLst/>
  </autoFilter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2021-11-14T09:54:00Z</dcterms:created>
  <dcterms:modified xsi:type="dcterms:W3CDTF">2021-11-17T17:14:30Z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